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ао" sheetId="1" r:id="rId1"/>
    <sheet name="жко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C38" i="1" l="1"/>
  <c r="C20" i="2" l="1"/>
  <c r="C21" i="2" s="1"/>
  <c r="B20" i="2"/>
  <c r="B21" i="2" s="1"/>
  <c r="C17" i="2"/>
  <c r="B17" i="2"/>
  <c r="C10" i="2"/>
  <c r="B10" i="2"/>
  <c r="C9" i="2"/>
  <c r="B7" i="2"/>
  <c r="B9" i="2" s="1"/>
  <c r="D51" i="1"/>
  <c r="C49" i="1"/>
  <c r="C51" i="1" s="1"/>
  <c r="B49" i="1"/>
  <c r="B51" i="1" s="1"/>
  <c r="D44" i="1"/>
  <c r="D53" i="1" s="1"/>
  <c r="C42" i="1"/>
  <c r="C44" i="1" s="1"/>
  <c r="B42" i="1"/>
  <c r="B38" i="1"/>
  <c r="D27" i="1"/>
  <c r="D25" i="1"/>
  <c r="D21" i="1"/>
  <c r="B21" i="1"/>
  <c r="C19" i="1"/>
  <c r="C21" i="1" s="1"/>
  <c r="D18" i="1"/>
  <c r="D22" i="1" s="1"/>
  <c r="D30" i="1" s="1"/>
  <c r="C18" i="1"/>
  <c r="B18" i="1"/>
  <c r="B22" i="1" s="1"/>
  <c r="D13" i="1"/>
  <c r="C13" i="1"/>
  <c r="D12" i="1"/>
  <c r="C12" i="1"/>
  <c r="B12" i="1"/>
  <c r="B13" i="1" s="1"/>
  <c r="B30" i="1" s="1"/>
  <c r="C11" i="2" l="1"/>
  <c r="C23" i="2" s="1"/>
  <c r="C26" i="2" s="1"/>
  <c r="C28" i="2" s="1"/>
  <c r="C29" i="2" s="1"/>
  <c r="B11" i="2"/>
  <c r="B23" i="2" s="1"/>
  <c r="B26" i="2" s="1"/>
  <c r="B28" i="2" s="1"/>
  <c r="B29" i="2" s="1"/>
  <c r="C53" i="1"/>
  <c r="C22" i="1"/>
  <c r="C30" i="1" s="1"/>
  <c r="B44" i="1"/>
  <c r="B53" i="1" s="1"/>
</calcChain>
</file>

<file path=xl/sharedStrings.xml><?xml version="1.0" encoding="utf-8"?>
<sst xmlns="http://schemas.openxmlformats.org/spreadsheetml/2006/main" count="88" uniqueCount="74">
  <si>
    <t>КАПИТАЛ</t>
  </si>
  <si>
    <t>Сагындыков Ж.Ж.</t>
  </si>
  <si>
    <t>Дженбаева Э.Т.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</si>
  <si>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</si>
  <si>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</si>
  <si>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</si>
  <si>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</si>
  <si>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Минус чыгашаларды жана жоготууларды жабуу үчүн резерв</t>
  </si>
  <si>
    <t>Коммерциялык банктардагы баардык "ностро" эсеби</t>
  </si>
  <si>
    <t>Активдердин баары</t>
  </si>
  <si>
    <t>Инвестициялар, удерживаемые до погашения</t>
  </si>
  <si>
    <t>Башка банктарда жана финансылык мекемелердеги каражаттар</t>
  </si>
  <si>
    <t>Башка банктарга жана финансылык мекемелерге берилген насыялар</t>
  </si>
  <si>
    <t>Банктарга жана башка финансылык мекемелерге берилген насыялар</t>
  </si>
  <si>
    <t>Кардарларга берилген насыялар</t>
  </si>
  <si>
    <t xml:space="preserve">Кредиттер боюнча дисконт </t>
  </si>
  <si>
    <t>Кардарларга насыялардын жыйынтыгы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</si>
  <si>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</si>
  <si>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</si>
  <si>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келишим боюнча операциялар</t>
  </si>
  <si>
    <t>Негизги каражаттар жана материалдык эмес активдер</t>
  </si>
  <si>
    <t>Активдерди пайдалануу укугу</t>
  </si>
  <si>
    <t>Башка активдер</t>
  </si>
  <si>
    <t>Активдердин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</si>
  <si>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</si>
  <si>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</si>
  <si>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</si>
  <si>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</si>
  <si>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</si>
  <si>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</si>
  <si>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</si>
  <si>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Кайтарым “РЕПО” келишим боюнча операциялар</t>
  </si>
  <si>
    <t>Кайтарым репо операция келишим</t>
  </si>
  <si>
    <t>Башка милдеттенмелер</t>
  </si>
  <si>
    <t>Милдеттенмелердин баары</t>
  </si>
  <si>
    <t>Уставдык капитал</t>
  </si>
  <si>
    <t>Кошумча төлөнгөн капитал</t>
  </si>
  <si>
    <t>Бөлүштүрүлбөгөн пайда</t>
  </si>
  <si>
    <t>Капитал жыйынтыгы</t>
  </si>
  <si>
    <t>Бардык милдеттенмелер жана капитал</t>
  </si>
  <si>
    <t>Банк Башкармасынын Төрагасы</t>
  </si>
  <si>
    <t>Башкы бухгалтер</t>
  </si>
  <si>
    <t>Маалымат үчүн</t>
  </si>
  <si>
    <t>* Улуттук банктын талаптарына ылайык, финансы-кредит мекемелерине берилген насыялар боюнча баанын түшүүсүнө жөлөкпул</t>
  </si>
  <si>
    <t>* Улуттук банктын талаптарына ылайык, кардарларга берилген насыялар боюнча нарксыздануу жоготуулары үчүн жөлөкпул</t>
  </si>
  <si>
    <t>* Улуттук банктын талаптарына ылайык кепилдиктердин болжолдуу запастары</t>
  </si>
  <si>
    <t>"Коммерциялык банк КЫРГЫЗСТАН " ААКтын</t>
  </si>
  <si>
    <t xml:space="preserve">2021-жылдын 31-июлга карата финансылык абал жөнүндө отчет  </t>
  </si>
  <si>
    <t>Июль 2021 ж.</t>
  </si>
  <si>
    <t>Июль 2020 ж.</t>
  </si>
  <si>
    <t>Декабрь 2020 ж.</t>
  </si>
  <si>
    <t>миң .сом</t>
  </si>
  <si>
    <t>2021-жылдын 31-июлга карата жалпы киреше отчету</t>
  </si>
  <si>
    <t>Эффективдүү пайыздык ченди колдонуу менен эсептелген пайыздык киреше</t>
  </si>
  <si>
    <t>Пайыздык чыгашалар</t>
  </si>
  <si>
    <t>Пайыздык активдердин наркынын төмөндөшүнө кам түзүүгө чейинки таза пайыздык киреше</t>
  </si>
  <si>
    <t>Пайыздар эсептелүүчү, активдер боюнча баасын жоготуу резервтерин түзүү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</si>
  <si>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</si>
  <si>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</si>
  <si>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</si>
  <si>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</si>
  <si>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Каржы инструменттери боюнча пайда же чыгым аркылуу адилеттик наркы боюнча таза пайда</t>
  </si>
  <si>
    <t>Башка чыгашалар</t>
  </si>
  <si>
    <t>Административдик жана операциялык чыгымдар</t>
  </si>
  <si>
    <t>Башка активдер боюнча баанын түшүүсүнөн болгон чыгашалар үчүн резервдер</t>
  </si>
  <si>
    <t>ОПЕРАЦИЯЛЫК ЧЫГАШАЛАР</t>
  </si>
  <si>
    <t>ОПЕРАЦИЯЛЫК КИРЕШЕЛЕР</t>
  </si>
  <si>
    <t>Киреше салыгы боюнча чыгымдан мурун пайда</t>
  </si>
  <si>
    <t>Кирешеге карай салык боюнча чыгашалар</t>
  </si>
  <si>
    <t>Таза пайда</t>
  </si>
  <si>
    <t>Жалпы киреше</t>
  </si>
  <si>
    <t>Бир акцияга пайда</t>
  </si>
  <si>
    <t>* Улуттук банктын талаптарына ылайык пайда</t>
  </si>
  <si>
    <t>* Улуттук банктын талаптарына ылайык бир акциядан түшкөн киреше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</si>
</sst>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с_о_м_-;\-* #,##0.00\ _с_о_м_-;_-* &quot;-&quot;??\ _с_о_м_-;_-@_-"/>
    <numFmt numFmtId="165" formatCode="_ * #,##0.00_ ;_ * \-#,##0.00_ ;_ * &quot;-&quot;??_ ;_ @_ "/>
    <numFmt numFmtId="166" formatCode="_(* #,##0_);_(* \(#,##0\);_(* &quot;-&quot;??_);_(@_)"/>
    <numFmt numFmtId="167" formatCode="_-* #,##0.00_р_._-;\-* #,##0.00_р_._-;_-* &quot;-&quot;??_р_._-;_-@_-"/>
    <numFmt numFmtId="168" formatCode="#,##0.000000"/>
    <numFmt numFmtId="169" formatCode="_(* #,##0.000000_);_(* \(#,##0.0000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  <charset val="204"/>
    </font>
    <font>
      <sz val="10"/>
      <name val="Arial Cyr"/>
      <charset val="204"/>
    </font>
    <font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5" fontId="7" fillId="0" borderId="0" applyFont="0" applyFill="0" applyBorder="0" applyAlignment="0" applyProtection="0"/>
    <xf numFmtId="0" fontId="9" fillId="0" borderId="0"/>
    <xf numFmtId="167" fontId="11" fillId="0" borderId="0" applyFont="0" applyFill="0" applyBorder="0" applyAlignment="0" applyProtection="0"/>
    <xf numFmtId="0" fontId="11" fillId="0" borderId="0"/>
  </cellStyleXfs>
  <cellXfs count="101">
    <xf numFmtId="0" fontId="0" fillId="0" borderId="0" xfId="0"/>
    <xf numFmtId="0" fontId="3" fillId="0" borderId="0" xfId="0" applyFont="1" applyFill="1"/>
    <xf numFmtId="0" fontId="5" fillId="0" borderId="0" xfId="2" applyFont="1" applyFill="1" applyBorder="1" applyAlignment="1">
      <alignment horizontal="center" wrapText="1"/>
    </xf>
    <xf numFmtId="3" fontId="3" fillId="2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0" fontId="3" fillId="2" borderId="0" xfId="0" applyFont="1" applyFill="1"/>
    <xf numFmtId="3" fontId="6" fillId="2" borderId="0" xfId="2" applyNumberFormat="1" applyFont="1" applyFill="1" applyBorder="1" applyAlignment="1">
      <alignment horizontal="center" vertical="center" wrapText="1"/>
    </xf>
    <xf numFmtId="49" fontId="6" fillId="0" borderId="0" xfId="2" applyNumberFormat="1" applyFont="1" applyFill="1" applyBorder="1" applyAlignment="1">
      <alignment horizontal="center" vertical="center" wrapText="1"/>
    </xf>
    <xf numFmtId="3" fontId="6" fillId="0" borderId="0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left" wrapText="1"/>
    </xf>
    <xf numFmtId="3" fontId="5" fillId="2" borderId="0" xfId="3" applyNumberFormat="1" applyFont="1" applyFill="1" applyAlignment="1">
      <alignment horizontal="right" wrapText="1"/>
    </xf>
    <xf numFmtId="3" fontId="8" fillId="0" borderId="0" xfId="3" applyNumberFormat="1" applyFont="1" applyFill="1" applyAlignment="1">
      <alignment horizontal="right" wrapText="1"/>
    </xf>
    <xf numFmtId="3" fontId="8" fillId="0" borderId="0" xfId="3" applyNumberFormat="1" applyFont="1" applyFill="1" applyAlignment="1">
      <alignment horizontal="right"/>
    </xf>
    <xf numFmtId="3" fontId="3" fillId="0" borderId="0" xfId="0" applyNumberFormat="1" applyFont="1" applyFill="1"/>
    <xf numFmtId="0" fontId="5" fillId="0" borderId="0" xfId="2" applyFont="1" applyFill="1" applyBorder="1" applyAlignment="1">
      <alignment horizontal="left" wrapText="1"/>
    </xf>
    <xf numFmtId="3" fontId="8" fillId="2" borderId="0" xfId="3" applyNumberFormat="1" applyFont="1" applyFill="1" applyAlignment="1">
      <alignment horizontal="right" wrapText="1"/>
    </xf>
    <xf numFmtId="166" fontId="5" fillId="2" borderId="0" xfId="4" applyNumberFormat="1" applyFont="1" applyFill="1" applyAlignment="1">
      <alignment horizontal="right" wrapText="1"/>
    </xf>
    <xf numFmtId="166" fontId="8" fillId="2" borderId="0" xfId="4" applyNumberFormat="1" applyFont="1" applyFill="1" applyAlignment="1">
      <alignment horizontal="right" wrapText="1"/>
    </xf>
    <xf numFmtId="0" fontId="5" fillId="0" borderId="0" xfId="2" applyFont="1" applyFill="1" applyBorder="1" applyAlignment="1">
      <alignment horizontal="left" vertical="center" wrapText="1"/>
    </xf>
    <xf numFmtId="166" fontId="6" fillId="2" borderId="0" xfId="4" applyNumberFormat="1" applyFont="1" applyFill="1" applyAlignment="1">
      <alignment horizontal="right" wrapText="1"/>
    </xf>
    <xf numFmtId="166" fontId="10" fillId="2" borderId="0" xfId="4" applyNumberFormat="1" applyFont="1" applyFill="1" applyAlignment="1">
      <alignment horizontal="right" wrapText="1"/>
    </xf>
    <xf numFmtId="3" fontId="10" fillId="2" borderId="0" xfId="4" applyNumberFormat="1" applyFont="1" applyFill="1" applyAlignment="1">
      <alignment horizontal="right" wrapText="1"/>
    </xf>
    <xf numFmtId="3" fontId="5" fillId="2" borderId="0" xfId="4" applyNumberFormat="1" applyFont="1" applyFill="1" applyAlignment="1">
      <alignment horizontal="right" wrapText="1"/>
    </xf>
    <xf numFmtId="3" fontId="8" fillId="2" borderId="0" xfId="4" applyNumberFormat="1" applyFont="1" applyFill="1" applyAlignment="1">
      <alignment horizontal="right" wrapText="1"/>
    </xf>
    <xf numFmtId="3" fontId="6" fillId="2" borderId="0" xfId="4" applyNumberFormat="1" applyFont="1" applyFill="1" applyAlignment="1">
      <alignment horizontal="right" wrapText="1"/>
    </xf>
    <xf numFmtId="3" fontId="6" fillId="2" borderId="0" xfId="3" applyNumberFormat="1" applyFont="1" applyFill="1" applyAlignment="1">
      <alignment horizontal="right" wrapText="1"/>
    </xf>
    <xf numFmtId="166" fontId="3" fillId="0" borderId="0" xfId="0" applyNumberFormat="1" applyFont="1" applyFill="1"/>
    <xf numFmtId="3" fontId="6" fillId="2" borderId="2" xfId="5" applyNumberFormat="1" applyFont="1" applyFill="1" applyBorder="1" applyAlignment="1">
      <alignment horizontal="right" wrapText="1"/>
    </xf>
    <xf numFmtId="4" fontId="3" fillId="0" borderId="0" xfId="0" applyNumberFormat="1" applyFont="1" applyFill="1"/>
    <xf numFmtId="3" fontId="6" fillId="2" borderId="0" xfId="5" applyNumberFormat="1" applyFont="1" applyFill="1" applyBorder="1" applyAlignment="1">
      <alignment horizontal="right" wrapText="1"/>
    </xf>
    <xf numFmtId="3" fontId="5" fillId="2" borderId="0" xfId="5" applyNumberFormat="1" applyFont="1" applyFill="1" applyBorder="1" applyAlignment="1">
      <alignment horizontal="right" wrapText="1"/>
    </xf>
    <xf numFmtId="3" fontId="6" fillId="2" borderId="0" xfId="0" applyNumberFormat="1" applyFont="1" applyFill="1" applyAlignment="1">
      <alignment horizontal="right" wrapText="1"/>
    </xf>
    <xf numFmtId="166" fontId="5" fillId="2" borderId="0" xfId="4" applyNumberFormat="1" applyFont="1" applyFill="1" applyAlignment="1">
      <alignment horizontal="right" vertical="center" wrapText="1"/>
    </xf>
    <xf numFmtId="166" fontId="8" fillId="2" borderId="0" xfId="4" applyNumberFormat="1" applyFont="1" applyFill="1" applyAlignment="1">
      <alignment horizontal="right" vertical="center" wrapText="1"/>
    </xf>
    <xf numFmtId="3" fontId="6" fillId="2" borderId="3" xfId="5" applyNumberFormat="1" applyFont="1" applyFill="1" applyBorder="1" applyAlignment="1">
      <alignment horizontal="right" wrapText="1"/>
    </xf>
    <xf numFmtId="3" fontId="5" fillId="2" borderId="4" xfId="3" applyNumberFormat="1" applyFont="1" applyFill="1" applyBorder="1" applyAlignment="1">
      <alignment horizontal="right" wrapText="1"/>
    </xf>
    <xf numFmtId="3" fontId="8" fillId="2" borderId="4" xfId="3" applyNumberFormat="1" applyFont="1" applyFill="1" applyBorder="1" applyAlignment="1">
      <alignment horizontal="right" wrapText="1"/>
    </xf>
    <xf numFmtId="3" fontId="5" fillId="2" borderId="0" xfId="4" applyNumberFormat="1" applyFont="1" applyFill="1" applyBorder="1" applyAlignment="1">
      <alignment horizontal="right" wrapText="1"/>
    </xf>
    <xf numFmtId="0" fontId="6" fillId="0" borderId="0" xfId="6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2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Alignment="1">
      <alignment horizontal="right"/>
    </xf>
    <xf numFmtId="166" fontId="3" fillId="2" borderId="0" xfId="0" applyNumberFormat="1" applyFont="1" applyFill="1"/>
    <xf numFmtId="166" fontId="3" fillId="2" borderId="0" xfId="1" applyNumberFormat="1" applyFont="1" applyFill="1"/>
    <xf numFmtId="3" fontId="10" fillId="2" borderId="2" xfId="5" applyNumberFormat="1" applyFont="1" applyFill="1" applyBorder="1" applyAlignment="1">
      <alignment horizontal="right" wrapText="1"/>
    </xf>
    <xf numFmtId="3" fontId="10" fillId="2" borderId="0" xfId="5" applyNumberFormat="1" applyFont="1" applyFill="1" applyBorder="1" applyAlignment="1">
      <alignment horizontal="right" wrapText="1"/>
    </xf>
    <xf numFmtId="3" fontId="8" fillId="2" borderId="0" xfId="5" applyNumberFormat="1" applyFont="1" applyFill="1" applyBorder="1" applyAlignment="1">
      <alignment horizontal="right" wrapText="1"/>
    </xf>
    <xf numFmtId="3" fontId="3" fillId="2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2" fillId="0" borderId="0" xfId="0" applyFont="1" applyFill="1"/>
    <xf numFmtId="0" fontId="5" fillId="0" borderId="0" xfId="0" applyFont="1" applyFill="1" applyAlignment="1">
      <alignment wrapText="1"/>
    </xf>
    <xf numFmtId="49" fontId="6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/>
    <xf numFmtId="14" fontId="6" fillId="0" borderId="0" xfId="2" applyNumberFormat="1" applyFont="1" applyFill="1" applyBorder="1" applyAlignment="1">
      <alignment horizontal="center"/>
    </xf>
    <xf numFmtId="14" fontId="6" fillId="0" borderId="1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vertical="center" wrapText="1"/>
    </xf>
    <xf numFmtId="166" fontId="5" fillId="2" borderId="0" xfId="4" applyNumberFormat="1" applyFont="1" applyFill="1" applyAlignment="1">
      <alignment horizontal="right"/>
    </xf>
    <xf numFmtId="166" fontId="12" fillId="0" borderId="0" xfId="0" applyNumberFormat="1" applyFont="1" applyFill="1"/>
    <xf numFmtId="166" fontId="6" fillId="2" borderId="0" xfId="4" applyNumberFormat="1" applyFont="1" applyFill="1" applyAlignment="1">
      <alignment vertical="center"/>
    </xf>
    <xf numFmtId="0" fontId="5" fillId="0" borderId="0" xfId="6" applyFont="1" applyFill="1" applyBorder="1"/>
    <xf numFmtId="166" fontId="6" fillId="2" borderId="3" xfId="1" applyNumberFormat="1" applyFont="1" applyFill="1" applyBorder="1" applyAlignment="1">
      <alignment vertical="center"/>
    </xf>
    <xf numFmtId="166" fontId="8" fillId="2" borderId="0" xfId="4" applyNumberFormat="1" applyFont="1" applyFill="1" applyAlignment="1">
      <alignment horizontal="right"/>
    </xf>
    <xf numFmtId="0" fontId="5" fillId="0" borderId="0" xfId="4" applyFont="1" applyFill="1" applyBorder="1" applyAlignment="1"/>
    <xf numFmtId="166" fontId="5" fillId="2" borderId="4" xfId="4" applyNumberFormat="1" applyFont="1" applyFill="1" applyBorder="1" applyAlignment="1">
      <alignment horizontal="right"/>
    </xf>
    <xf numFmtId="166" fontId="8" fillId="2" borderId="4" xfId="4" applyNumberFormat="1" applyFont="1" applyFill="1" applyBorder="1" applyAlignment="1">
      <alignment horizontal="right"/>
    </xf>
    <xf numFmtId="166" fontId="6" fillId="2" borderId="0" xfId="1" applyNumberFormat="1" applyFont="1" applyFill="1" applyBorder="1" applyAlignment="1">
      <alignment vertical="center"/>
    </xf>
    <xf numFmtId="0" fontId="5" fillId="2" borderId="0" xfId="2" applyFont="1" applyFill="1" applyBorder="1" applyAlignment="1">
      <alignment vertical="center"/>
    </xf>
    <xf numFmtId="166" fontId="5" fillId="2" borderId="0" xfId="4" applyNumberFormat="1" applyFont="1" applyFill="1" applyAlignment="1">
      <alignment vertical="center"/>
    </xf>
    <xf numFmtId="0" fontId="5" fillId="0" borderId="0" xfId="0" applyFont="1" applyFill="1"/>
    <xf numFmtId="166" fontId="6" fillId="2" borderId="0" xfId="4" applyNumberFormat="1" applyFont="1" applyFill="1" applyAlignment="1">
      <alignment horizontal="right"/>
    </xf>
    <xf numFmtId="166" fontId="5" fillId="2" borderId="2" xfId="4" applyNumberFormat="1" applyFont="1" applyFill="1" applyBorder="1" applyAlignment="1">
      <alignment vertical="center"/>
    </xf>
    <xf numFmtId="0" fontId="5" fillId="0" borderId="0" xfId="6" applyFont="1" applyFill="1"/>
    <xf numFmtId="166" fontId="5" fillId="2" borderId="0" xfId="1" applyNumberFormat="1" applyFont="1" applyFill="1" applyBorder="1" applyAlignment="1">
      <alignment vertical="center"/>
    </xf>
    <xf numFmtId="166" fontId="5" fillId="2" borderId="0" xfId="1" applyNumberFormat="1" applyFont="1" applyFill="1" applyBorder="1" applyAlignment="1"/>
    <xf numFmtId="166" fontId="3" fillId="2" borderId="2" xfId="0" applyNumberFormat="1" applyFont="1" applyFill="1" applyBorder="1" applyAlignment="1">
      <alignment vertical="center"/>
    </xf>
    <xf numFmtId="166" fontId="3" fillId="2" borderId="0" xfId="0" applyNumberFormat="1" applyFont="1" applyFill="1" applyBorder="1" applyAlignment="1">
      <alignment vertical="center"/>
    </xf>
    <xf numFmtId="0" fontId="2" fillId="0" borderId="0" xfId="0" applyFont="1" applyFill="1"/>
    <xf numFmtId="166" fontId="2" fillId="2" borderId="2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/>
    <xf numFmtId="166" fontId="3" fillId="0" borderId="0" xfId="1" applyNumberFormat="1" applyFont="1" applyFill="1"/>
    <xf numFmtId="168" fontId="3" fillId="0" borderId="0" xfId="0" applyNumberFormat="1" applyFont="1" applyFill="1"/>
    <xf numFmtId="169" fontId="3" fillId="0" borderId="0" xfId="1" applyNumberFormat="1" applyFont="1" applyFill="1"/>
    <xf numFmtId="166" fontId="10" fillId="2" borderId="0" xfId="4" applyNumberFormat="1" applyFont="1" applyFill="1" applyAlignment="1">
      <alignment vertical="center"/>
    </xf>
    <xf numFmtId="168" fontId="5" fillId="2" borderId="0" xfId="1" applyNumberFormat="1" applyFont="1" applyFill="1" applyBorder="1" applyAlignment="1"/>
    <xf numFmtId="166" fontId="2" fillId="2" borderId="0" xfId="0" applyNumberFormat="1" applyFont="1" applyFill="1" applyBorder="1"/>
    <xf numFmtId="166" fontId="6" fillId="2" borderId="0" xfId="1" applyNumberFormat="1" applyFont="1" applyFill="1" applyBorder="1" applyAlignment="1"/>
    <xf numFmtId="168" fontId="6" fillId="2" borderId="0" xfId="1" applyNumberFormat="1" applyFont="1" applyFill="1" applyBorder="1" applyAlignment="1"/>
    <xf numFmtId="0" fontId="6" fillId="0" borderId="0" xfId="2" applyFont="1" applyFill="1" applyBorder="1" applyAlignment="1">
      <alignment horizontal="left" vertical="center" wrapText="1"/>
    </xf>
    <xf numFmtId="49" fontId="5" fillId="0" borderId="0" xfId="2" applyNumberFormat="1" applyFont="1" applyFill="1" applyBorder="1" applyAlignment="1">
      <alignment horizontal="left" wrapText="1"/>
    </xf>
    <xf numFmtId="0" fontId="5" fillId="2" borderId="0" xfId="6" applyFont="1" applyFill="1" applyAlignment="1">
      <alignment wrapText="1"/>
    </xf>
    <xf numFmtId="0" fontId="6" fillId="0" borderId="0" xfId="2" applyFont="1" applyFill="1" applyBorder="1" applyAlignment="1">
      <alignment horizontal="left"/>
    </xf>
    <xf numFmtId="3" fontId="3" fillId="0" borderId="0" xfId="0" applyNumberFormat="1" applyFont="1" applyFill="1" applyAlignment="1">
      <alignment horizontal="right"/>
    </xf>
    <xf numFmtId="0" fontId="3" fillId="0" borderId="0" xfId="0" applyFont="1"/>
    <xf numFmtId="0" fontId="2" fillId="2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0" xfId="4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</cellXfs>
  <cellStyles count="7">
    <cellStyle name="Comma_2231 IAS Financial Statements - Sep-30, 2001" xfId="3"/>
    <cellStyle name="Comma_ATF_31.11.07_F2_14 January 2008" xfId="5"/>
    <cellStyle name="Normal_JSCB Kyrgyzstan_2005_TB" xfId="6"/>
    <cellStyle name="Normal_Worksheet in   Fs" xfId="2"/>
    <cellStyle name="Normal_Worksheet in (C) 2243 IAS Transformation schedule 2003 &amp; Notes to FS - info for Memo" xfId="4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3;&#1099;&#1085;&#1072;&#1088;%20&#1046;&#1091;&#1084;&#1072;&#1073;&#1077;&#1082;&#1086;&#1074;&#1072;\&#1060;&#1080;&#1085;%20&#1086;&#1090;&#1095;&#1077;&#1090;\2021\072021\&#1060;&#1080;&#1085;%20&#1086;&#1090;&#1095;&#1077;&#1090;%20&#1079;&#1072;%2007%202021&#1075;%20%20&#1053;&#1041;&#1050;&#1056;%20%20&#1075;&#1086;&#1090;&#1086;&#1074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"/>
      <sheetName val=" МСФО офп"/>
      <sheetName val="Лист3"/>
      <sheetName val="осп"/>
      <sheetName val="МСФО осп"/>
      <sheetName val="31.07.21г"/>
      <sheetName val="31.07.20г"/>
    </sheetNames>
    <sheetDataSet>
      <sheetData sheetId="0" refreshError="1"/>
      <sheetData sheetId="1" refreshError="1"/>
      <sheetData sheetId="2" refreshError="1">
        <row r="13">
          <cell r="B13">
            <v>7688</v>
          </cell>
          <cell r="K13">
            <v>9330</v>
          </cell>
          <cell r="U13">
            <v>716</v>
          </cell>
          <cell r="V13">
            <v>-1203</v>
          </cell>
        </row>
        <row r="14">
          <cell r="B14">
            <v>4094</v>
          </cell>
          <cell r="K14">
            <v>3054</v>
          </cell>
          <cell r="U14">
            <v>1709</v>
          </cell>
          <cell r="V14">
            <v>1847</v>
          </cell>
        </row>
        <row r="26">
          <cell r="B26">
            <v>894</v>
          </cell>
          <cell r="K26">
            <v>-243423</v>
          </cell>
        </row>
        <row r="30">
          <cell r="B30">
            <v>3416</v>
          </cell>
          <cell r="K30">
            <v>15212</v>
          </cell>
        </row>
      </sheetData>
      <sheetData sheetId="3" refreshError="1"/>
      <sheetData sheetId="4" refreshError="1">
        <row r="28">
          <cell r="B28">
            <v>237322</v>
          </cell>
          <cell r="C28">
            <v>29829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workbookViewId="0">
      <selection activeCell="A56" sqref="A56:D58"/>
    </sheetView>
  </sheetViews>
  <sheetFormatPr defaultColWidth="9.140625" defaultRowHeight="14.25" x14ac:dyDescent="0.2"/>
  <cols>
    <col min="1" max="1" width="43" style="41" customWidth="1"/>
    <col min="2" max="2" width="21.140625" style="3" customWidth="1"/>
    <col min="3" max="3" width="19.7109375" style="4" customWidth="1"/>
    <col min="4" max="4" width="24" style="5" bestFit="1" customWidth="1"/>
    <col min="5" max="5" width="14.28515625" style="1" bestFit="1" customWidth="1"/>
    <col min="6" max="6" width="16.5703125" style="1" customWidth="1"/>
    <col min="7" max="7" width="11.28515625" style="1" bestFit="1" customWidth="1"/>
    <col min="8" max="9" width="9.140625" style="1"/>
    <col min="10" max="10" width="12.5703125" style="1" customWidth="1"/>
    <col min="11" max="16384" width="9.140625" style="1"/>
  </cols>
  <sheetData>
    <row r="1" spans="1:10" ht="21" customHeight="1" x14ac:dyDescent="0.25">
      <c r="A1" s="99" t="s">
        <v>46</v>
      </c>
      <c r="B1" s="99"/>
      <c r="C1" s="99"/>
      <c r="D1" s="99"/>
    </row>
    <row r="2" spans="1:10" ht="18" customHeight="1" x14ac:dyDescent="0.25">
      <c r="A2" s="99" t="s">
        <v>47</v>
      </c>
      <c r="B2" s="99"/>
      <c r="C2" s="99"/>
      <c r="D2" s="99"/>
    </row>
    <row r="3" spans="1:10" ht="12.75" customHeight="1" x14ac:dyDescent="0.2">
      <c r="A3" s="2"/>
    </row>
    <row r="4" spans="1:10" ht="12.75" customHeight="1" x14ac:dyDescent="0.2">
      <c r="A4" s="2"/>
      <c r="B4" s="6"/>
      <c r="C4" s="7"/>
      <c r="D4" s="8"/>
    </row>
    <row r="5" spans="1:10" ht="15" x14ac:dyDescent="0.25">
      <c r="A5" s="2"/>
      <c r="B5" s="56" t="s">
        <v>48</v>
      </c>
      <c r="C5" s="56" t="s">
        <v>49</v>
      </c>
      <c r="D5" s="56" t="s">
        <v>50</v>
      </c>
    </row>
    <row r="6" spans="1:10" ht="15.75" thickBot="1" x14ac:dyDescent="0.3">
      <c r="A6" s="9"/>
      <c r="B6" s="57" t="s">
        <v>51</v>
      </c>
      <c r="C6" s="57" t="s">
        <v>51</v>
      </c>
      <c r="D6" s="57" t="s">
        <v>51</v>
      </c>
    </row>
    <row r="7" spans="1:10" ht="15" x14ac:dyDescent="0.25">
      <c r="A7" s="10" t="s">
        <v>3</v>
      </c>
      <c r="B7" s="11"/>
      <c r="C7" s="12"/>
      <c r="D7" s="13"/>
      <c r="J7" s="14"/>
    </row>
    <row r="8" spans="1:10" ht="28.5" x14ac:dyDescent="0.2">
      <c r="A8" s="15" t="s">
        <v>4</v>
      </c>
      <c r="B8" s="11">
        <v>3488597.1646799999</v>
      </c>
      <c r="C8" s="16">
        <v>1817573</v>
      </c>
      <c r="D8" s="11">
        <v>3265493.69</v>
      </c>
      <c r="J8" s="14"/>
    </row>
    <row r="9" spans="1:10" x14ac:dyDescent="0.2">
      <c r="A9" s="1" t="s">
        <v>5</v>
      </c>
      <c r="B9" s="11">
        <v>1245463</v>
      </c>
      <c r="C9" s="16">
        <v>900743</v>
      </c>
      <c r="D9" s="11">
        <v>680601</v>
      </c>
      <c r="J9" s="14"/>
    </row>
    <row r="10" spans="1:10" x14ac:dyDescent="0.2">
      <c r="A10" s="1" t="s">
        <v>6</v>
      </c>
      <c r="B10" s="11">
        <v>1390421</v>
      </c>
      <c r="C10" s="16">
        <v>1530135</v>
      </c>
      <c r="D10" s="11">
        <v>1072807</v>
      </c>
      <c r="J10" s="14"/>
    </row>
    <row r="11" spans="1:10" x14ac:dyDescent="0.2">
      <c r="A11" s="1" t="s">
        <v>7</v>
      </c>
      <c r="B11" s="17">
        <v>-5469</v>
      </c>
      <c r="C11" s="18">
        <v>-4942</v>
      </c>
      <c r="D11" s="17">
        <v>-5310</v>
      </c>
      <c r="J11" s="14"/>
    </row>
    <row r="12" spans="1:10" ht="24" customHeight="1" x14ac:dyDescent="0.25">
      <c r="A12" s="1" t="s">
        <v>8</v>
      </c>
      <c r="B12" s="20">
        <f>SUM(B10:B11)</f>
        <v>1384952</v>
      </c>
      <c r="C12" s="21">
        <f>SUM(C10:C11)</f>
        <v>1525193</v>
      </c>
      <c r="D12" s="20">
        <f>SUM(D10:D11)</f>
        <v>1067497</v>
      </c>
      <c r="J12" s="14"/>
    </row>
    <row r="13" spans="1:10" ht="15" x14ac:dyDescent="0.25">
      <c r="A13" s="10" t="s">
        <v>9</v>
      </c>
      <c r="B13" s="22">
        <f>B8+B9+B12</f>
        <v>6119012.1646800004</v>
      </c>
      <c r="C13" s="22">
        <f>C8+C9+C12</f>
        <v>4243509</v>
      </c>
      <c r="D13" s="22">
        <f>D8+D9+D12</f>
        <v>5013591.6899999995</v>
      </c>
      <c r="J13" s="14"/>
    </row>
    <row r="14" spans="1:10" ht="28.5" x14ac:dyDescent="0.2">
      <c r="A14" s="15" t="s">
        <v>10</v>
      </c>
      <c r="B14" s="23">
        <v>822781</v>
      </c>
      <c r="C14" s="24">
        <v>1483308</v>
      </c>
      <c r="D14" s="23">
        <v>802795</v>
      </c>
      <c r="J14" s="14"/>
    </row>
    <row r="15" spans="1:10" ht="26.25" customHeight="1" x14ac:dyDescent="0.2">
      <c r="A15" s="15" t="s">
        <v>11</v>
      </c>
      <c r="B15" s="11">
        <v>98098</v>
      </c>
      <c r="C15" s="16">
        <v>75910</v>
      </c>
      <c r="D15" s="11">
        <v>87494</v>
      </c>
      <c r="J15" s="14"/>
    </row>
    <row r="16" spans="1:10" ht="28.5" x14ac:dyDescent="0.2">
      <c r="A16" s="15" t="s">
        <v>12</v>
      </c>
      <c r="B16" s="11">
        <v>266240</v>
      </c>
      <c r="C16" s="16">
        <v>365342</v>
      </c>
      <c r="D16" s="11">
        <v>307447</v>
      </c>
      <c r="J16" s="14"/>
    </row>
    <row r="17" spans="1:10" ht="14.25" customHeight="1" x14ac:dyDescent="0.2">
      <c r="A17" s="1" t="s">
        <v>7</v>
      </c>
      <c r="B17" s="17">
        <v>-123</v>
      </c>
      <c r="C17" s="18">
        <v>-4653</v>
      </c>
      <c r="D17" s="17">
        <v>-5370</v>
      </c>
      <c r="J17" s="14"/>
    </row>
    <row r="18" spans="1:10" ht="15" customHeight="1" x14ac:dyDescent="0.25">
      <c r="A18" s="10" t="s">
        <v>13</v>
      </c>
      <c r="B18" s="25">
        <f>B16+B17</f>
        <v>266117</v>
      </c>
      <c r="C18" s="25">
        <f>C16+C17</f>
        <v>360689</v>
      </c>
      <c r="D18" s="25">
        <f>D16+D17</f>
        <v>302077</v>
      </c>
      <c r="J18" s="14"/>
    </row>
    <row r="19" spans="1:10" x14ac:dyDescent="0.2">
      <c r="A19" s="19" t="s">
        <v>14</v>
      </c>
      <c r="B19" s="11">
        <v>9291119</v>
      </c>
      <c r="C19" s="16">
        <f>7770498+13775</f>
        <v>7784273</v>
      </c>
      <c r="D19" s="11">
        <v>8439171</v>
      </c>
      <c r="J19" s="14"/>
    </row>
    <row r="20" spans="1:10" x14ac:dyDescent="0.2">
      <c r="A20" s="1" t="s">
        <v>7</v>
      </c>
      <c r="B20" s="17">
        <v>-424285</v>
      </c>
      <c r="C20" s="18">
        <v>-475854</v>
      </c>
      <c r="D20" s="17">
        <v>-419932</v>
      </c>
      <c r="J20" s="14"/>
    </row>
    <row r="21" spans="1:10" ht="15" x14ac:dyDescent="0.25">
      <c r="A21" s="1" t="s">
        <v>15</v>
      </c>
      <c r="B21" s="26">
        <f>SUM(B19:B20)</f>
        <v>8866834</v>
      </c>
      <c r="C21" s="26">
        <f>SUM(C19:C20)</f>
        <v>7308419</v>
      </c>
      <c r="D21" s="26">
        <f>SUM(D19:D20)</f>
        <v>8019239</v>
      </c>
      <c r="J21" s="14"/>
    </row>
    <row r="22" spans="1:10" ht="30" x14ac:dyDescent="0.25">
      <c r="A22" s="90" t="s">
        <v>16</v>
      </c>
      <c r="B22" s="25">
        <f>B18+B21</f>
        <v>9132951</v>
      </c>
      <c r="C22" s="25">
        <f>C18+C21</f>
        <v>7669108</v>
      </c>
      <c r="D22" s="25">
        <f>D18+D21</f>
        <v>8321316</v>
      </c>
      <c r="E22" s="27"/>
      <c r="J22" s="14"/>
    </row>
    <row r="23" spans="1:10" ht="15" x14ac:dyDescent="0.2">
      <c r="A23" s="90" t="s">
        <v>17</v>
      </c>
      <c r="B23" s="17">
        <v>958</v>
      </c>
      <c r="C23" s="18">
        <v>2179</v>
      </c>
      <c r="D23" s="17">
        <v>4526</v>
      </c>
      <c r="J23" s="14"/>
    </row>
    <row r="24" spans="1:10" ht="85.5" x14ac:dyDescent="0.2">
      <c r="A24" s="15" t="s">
        <v>18</v>
      </c>
      <c r="B24" s="17">
        <v>0</v>
      </c>
      <c r="C24" s="18">
        <v>100044</v>
      </c>
      <c r="D24" s="17">
        <v>0</v>
      </c>
      <c r="J24" s="14"/>
    </row>
    <row r="25" spans="1:10" x14ac:dyDescent="0.2">
      <c r="A25" s="91" t="s">
        <v>19</v>
      </c>
      <c r="B25" s="11">
        <v>750206</v>
      </c>
      <c r="C25" s="16">
        <v>546455</v>
      </c>
      <c r="D25" s="11">
        <f>545464+33796</f>
        <v>579260</v>
      </c>
      <c r="J25" s="14"/>
    </row>
    <row r="26" spans="1:10" x14ac:dyDescent="0.2">
      <c r="A26" s="1" t="s">
        <v>20</v>
      </c>
      <c r="B26" s="11">
        <v>34213</v>
      </c>
      <c r="C26" s="18">
        <v>0</v>
      </c>
      <c r="D26" s="11">
        <v>33796</v>
      </c>
      <c r="J26" s="14"/>
    </row>
    <row r="27" spans="1:10" ht="14.25" customHeight="1" x14ac:dyDescent="0.2">
      <c r="A27" s="1" t="s">
        <v>21</v>
      </c>
      <c r="B27" s="11">
        <v>542625</v>
      </c>
      <c r="C27" s="16">
        <v>430969</v>
      </c>
      <c r="D27" s="11">
        <f>537736-33796</f>
        <v>503940</v>
      </c>
      <c r="J27" s="14"/>
    </row>
    <row r="28" spans="1:10" ht="13.5" customHeight="1" x14ac:dyDescent="0.2">
      <c r="A28" s="1" t="s">
        <v>22</v>
      </c>
      <c r="B28" s="23"/>
      <c r="C28" s="24"/>
      <c r="D28" s="23"/>
      <c r="J28" s="14"/>
    </row>
    <row r="29" spans="1:10" ht="13.5" customHeight="1" x14ac:dyDescent="0.2">
      <c r="A29" s="1"/>
      <c r="B29" s="23"/>
      <c r="C29" s="24"/>
      <c r="D29" s="23"/>
      <c r="J29" s="14"/>
    </row>
    <row r="30" spans="1:10" ht="15.75" thickBot="1" x14ac:dyDescent="0.3">
      <c r="A30" s="10" t="s">
        <v>23</v>
      </c>
      <c r="B30" s="28">
        <f>B13+B14+B15+B22+B23+B24+B25+B27+B26</f>
        <v>17500844.16468</v>
      </c>
      <c r="C30" s="47">
        <f>C13+C14+C15+C22+C23+C24+C25+C27+C26</f>
        <v>14551482</v>
      </c>
      <c r="D30" s="28">
        <f>D13+D14+D15+D22+D23+D24+D25+D27+D26</f>
        <v>15346718.689999999</v>
      </c>
      <c r="E30" s="29"/>
      <c r="F30" s="14"/>
      <c r="G30" s="14"/>
      <c r="J30" s="14"/>
    </row>
    <row r="31" spans="1:10" ht="15.75" thickTop="1" x14ac:dyDescent="0.25">
      <c r="A31" s="10"/>
      <c r="B31" s="30"/>
      <c r="C31" s="48"/>
      <c r="D31" s="30"/>
      <c r="J31" s="14"/>
    </row>
    <row r="32" spans="1:10" ht="15" x14ac:dyDescent="0.25">
      <c r="A32" s="10" t="s">
        <v>24</v>
      </c>
      <c r="B32" s="31"/>
      <c r="C32" s="49"/>
      <c r="D32" s="31"/>
      <c r="J32" s="14"/>
    </row>
    <row r="33" spans="1:10" ht="15" x14ac:dyDescent="0.25">
      <c r="A33" s="15" t="s">
        <v>25</v>
      </c>
      <c r="B33" s="32"/>
      <c r="C33" s="32"/>
      <c r="D33" s="32"/>
      <c r="J33" s="14"/>
    </row>
    <row r="34" spans="1:10" ht="26.25" customHeight="1" x14ac:dyDescent="0.2">
      <c r="A34" s="92" t="s">
        <v>26</v>
      </c>
      <c r="B34" s="11">
        <v>478748</v>
      </c>
      <c r="C34" s="16">
        <v>785990.70747999998</v>
      </c>
      <c r="D34" s="11">
        <v>710215</v>
      </c>
      <c r="J34" s="14"/>
    </row>
    <row r="35" spans="1:10" x14ac:dyDescent="0.2">
      <c r="A35" s="1" t="s">
        <v>27</v>
      </c>
      <c r="B35" s="23">
        <v>12562104</v>
      </c>
      <c r="C35" s="24">
        <v>9999879</v>
      </c>
      <c r="D35" s="23">
        <v>10490012</v>
      </c>
      <c r="J35" s="14"/>
    </row>
    <row r="36" spans="1:10" x14ac:dyDescent="0.2">
      <c r="A36" s="1" t="s">
        <v>28</v>
      </c>
      <c r="B36" s="11">
        <v>1506912</v>
      </c>
      <c r="C36" s="16">
        <v>1436490</v>
      </c>
      <c r="D36" s="11">
        <v>1595868</v>
      </c>
      <c r="J36" s="14"/>
    </row>
    <row r="37" spans="1:10" x14ac:dyDescent="0.2">
      <c r="A37" s="1" t="s">
        <v>29</v>
      </c>
      <c r="B37" s="11">
        <v>5400</v>
      </c>
      <c r="C37" s="16">
        <v>8061</v>
      </c>
      <c r="D37" s="11">
        <v>0</v>
      </c>
      <c r="J37" s="14"/>
    </row>
    <row r="38" spans="1:10" x14ac:dyDescent="0.2">
      <c r="A38" s="1" t="s">
        <v>30</v>
      </c>
      <c r="B38" s="11">
        <f>14455+9134</f>
        <v>23589</v>
      </c>
      <c r="C38" s="16">
        <f>15855+11070</f>
        <v>26925</v>
      </c>
      <c r="D38" s="11">
        <v>19587</v>
      </c>
      <c r="F38" s="14"/>
      <c r="J38" s="14"/>
    </row>
    <row r="39" spans="1:10" ht="27.75" customHeight="1" x14ac:dyDescent="0.2">
      <c r="A39" s="15" t="s">
        <v>18</v>
      </c>
      <c r="B39" s="33">
        <v>146056</v>
      </c>
      <c r="C39" s="34">
        <v>58584</v>
      </c>
      <c r="D39" s="33">
        <v>106912</v>
      </c>
      <c r="J39" s="14"/>
    </row>
    <row r="40" spans="1:10" ht="28.5" x14ac:dyDescent="0.2">
      <c r="A40" s="91" t="s">
        <v>31</v>
      </c>
      <c r="B40" s="33">
        <v>0</v>
      </c>
      <c r="C40" s="34">
        <v>0</v>
      </c>
      <c r="D40" s="33">
        <v>0</v>
      </c>
      <c r="J40" s="14"/>
    </row>
    <row r="41" spans="1:10" x14ac:dyDescent="0.2">
      <c r="A41" s="15" t="s">
        <v>32</v>
      </c>
      <c r="B41" s="33">
        <v>35934</v>
      </c>
      <c r="C41" s="34">
        <v>0</v>
      </c>
      <c r="D41" s="33">
        <v>39356</v>
      </c>
      <c r="J41" s="14"/>
    </row>
    <row r="42" spans="1:10" ht="16.5" customHeight="1" x14ac:dyDescent="0.2">
      <c r="A42" s="1" t="s">
        <v>33</v>
      </c>
      <c r="B42" s="11">
        <f>451970-[1]Лист3!B13+[1]Лист3!B14</f>
        <v>448376</v>
      </c>
      <c r="C42" s="16">
        <f>333653.5-[1]Лист3!K13+[1]Лист3!K14</f>
        <v>327377.5</v>
      </c>
      <c r="D42" s="11">
        <v>277714</v>
      </c>
      <c r="G42" s="14"/>
      <c r="H42" s="14"/>
      <c r="J42" s="14"/>
    </row>
    <row r="43" spans="1:10" x14ac:dyDescent="0.2">
      <c r="A43" s="15"/>
      <c r="B43" s="23"/>
      <c r="C43" s="24"/>
      <c r="D43" s="23"/>
      <c r="J43" s="14"/>
    </row>
    <row r="44" spans="1:10" ht="15" x14ac:dyDescent="0.25">
      <c r="A44" s="10" t="s">
        <v>34</v>
      </c>
      <c r="B44" s="35">
        <f>SUM(B34:B42)</f>
        <v>15207119</v>
      </c>
      <c r="C44" s="35">
        <f>SUM(C34:C42)</f>
        <v>12643307.20748</v>
      </c>
      <c r="D44" s="35">
        <f>SUM(D34:D42)</f>
        <v>13239664</v>
      </c>
      <c r="E44" s="29"/>
      <c r="F44" s="14"/>
      <c r="G44" s="14"/>
      <c r="H44" s="27"/>
      <c r="J44" s="14"/>
    </row>
    <row r="45" spans="1:10" x14ac:dyDescent="0.2">
      <c r="A45" s="15"/>
      <c r="B45" s="31"/>
      <c r="C45" s="49"/>
      <c r="D45" s="31"/>
      <c r="H45" s="14"/>
      <c r="J45" s="14"/>
    </row>
    <row r="46" spans="1:10" ht="13.5" customHeight="1" x14ac:dyDescent="0.25">
      <c r="A46" s="15" t="s">
        <v>0</v>
      </c>
      <c r="B46" s="32"/>
      <c r="C46" s="32"/>
      <c r="D46" s="32"/>
      <c r="J46" s="14"/>
    </row>
    <row r="47" spans="1:10" x14ac:dyDescent="0.2">
      <c r="A47" s="15" t="s">
        <v>35</v>
      </c>
      <c r="B47" s="11">
        <v>1936748</v>
      </c>
      <c r="C47" s="16">
        <v>1503474</v>
      </c>
      <c r="D47" s="11">
        <v>1734163</v>
      </c>
      <c r="J47" s="14"/>
    </row>
    <row r="48" spans="1:10" x14ac:dyDescent="0.2">
      <c r="A48" s="1" t="s">
        <v>36</v>
      </c>
      <c r="B48" s="33">
        <v>0</v>
      </c>
      <c r="C48" s="34">
        <v>0</v>
      </c>
      <c r="D48" s="33">
        <v>0</v>
      </c>
      <c r="J48" s="14"/>
    </row>
    <row r="49" spans="1:10" x14ac:dyDescent="0.2">
      <c r="A49" s="1" t="s">
        <v>37</v>
      </c>
      <c r="B49" s="36">
        <f>D49+'[1]МСФО осп'!B28-202585-50652</f>
        <v>356977</v>
      </c>
      <c r="C49" s="37">
        <f>576693-201821+'[1]МСФО осп'!C28</f>
        <v>404701</v>
      </c>
      <c r="D49" s="36">
        <v>372892</v>
      </c>
      <c r="F49" s="14"/>
      <c r="G49" s="14"/>
      <c r="J49" s="14"/>
    </row>
    <row r="50" spans="1:10" x14ac:dyDescent="0.2">
      <c r="A50" s="15"/>
      <c r="B50" s="38"/>
      <c r="C50" s="38"/>
      <c r="D50" s="38"/>
      <c r="G50" s="14"/>
      <c r="J50" s="14"/>
    </row>
    <row r="51" spans="1:10" ht="15" x14ac:dyDescent="0.25">
      <c r="A51" s="93" t="s">
        <v>38</v>
      </c>
      <c r="B51" s="31">
        <f>SUM(B47:B49)</f>
        <v>2293725</v>
      </c>
      <c r="C51" s="31">
        <f>SUM(C47:C49)</f>
        <v>1908175</v>
      </c>
      <c r="D51" s="31">
        <f>SUM(D47:D49)</f>
        <v>2107055</v>
      </c>
      <c r="J51" s="14"/>
    </row>
    <row r="52" spans="1:10" ht="15" x14ac:dyDescent="0.25">
      <c r="A52" s="93"/>
      <c r="B52" s="30"/>
      <c r="C52" s="30"/>
      <c r="D52" s="30"/>
      <c r="J52" s="14"/>
    </row>
    <row r="53" spans="1:10" ht="18" customHeight="1" thickBot="1" x14ac:dyDescent="0.3">
      <c r="A53" s="39" t="s">
        <v>39</v>
      </c>
      <c r="B53" s="28">
        <f>B44+B51</f>
        <v>17500844</v>
      </c>
      <c r="C53" s="28">
        <f>C44+C51</f>
        <v>14551482.20748</v>
      </c>
      <c r="D53" s="28">
        <f>D44+D51</f>
        <v>15346719</v>
      </c>
      <c r="F53" s="14"/>
      <c r="G53" s="14"/>
      <c r="J53" s="14"/>
    </row>
    <row r="54" spans="1:10" ht="15.75" thickTop="1" x14ac:dyDescent="0.25">
      <c r="A54" s="39"/>
      <c r="B54" s="30"/>
      <c r="C54" s="30"/>
      <c r="D54" s="30"/>
    </row>
    <row r="55" spans="1:10" x14ac:dyDescent="0.2">
      <c r="A55" s="40"/>
      <c r="C55" s="3"/>
    </row>
    <row r="56" spans="1:10" x14ac:dyDescent="0.2">
      <c r="A56" s="1" t="s">
        <v>40</v>
      </c>
      <c r="B56" s="94"/>
      <c r="C56" s="1"/>
      <c r="D56" s="51" t="s">
        <v>1</v>
      </c>
    </row>
    <row r="57" spans="1:10" x14ac:dyDescent="0.2">
      <c r="A57" s="1"/>
      <c r="B57" s="94"/>
      <c r="C57" s="1"/>
      <c r="D57" s="51"/>
    </row>
    <row r="58" spans="1:10" x14ac:dyDescent="0.2">
      <c r="A58" s="95" t="s">
        <v>41</v>
      </c>
      <c r="B58" s="94"/>
      <c r="C58" s="1"/>
      <c r="D58" s="42" t="s">
        <v>2</v>
      </c>
    </row>
    <row r="59" spans="1:10" x14ac:dyDescent="0.2">
      <c r="A59" s="95"/>
      <c r="B59" s="94"/>
      <c r="C59" s="1"/>
      <c r="D59" s="42"/>
    </row>
    <row r="60" spans="1:10" x14ac:dyDescent="0.2">
      <c r="C60" s="3"/>
    </row>
    <row r="61" spans="1:10" x14ac:dyDescent="0.2">
      <c r="A61" s="41" t="s">
        <v>42</v>
      </c>
      <c r="B61" s="50"/>
      <c r="C61" s="50"/>
    </row>
    <row r="62" spans="1:10" ht="57" x14ac:dyDescent="0.2">
      <c r="A62" s="41" t="s">
        <v>43</v>
      </c>
      <c r="B62" s="44">
        <v>-13261</v>
      </c>
      <c r="C62" s="44">
        <v>-3299</v>
      </c>
      <c r="D62" s="45">
        <v>-10814</v>
      </c>
    </row>
    <row r="63" spans="1:10" ht="42" customHeight="1" x14ac:dyDescent="0.2">
      <c r="A63" s="41" t="s">
        <v>44</v>
      </c>
      <c r="B63" s="44">
        <v>-609229</v>
      </c>
      <c r="C63" s="44">
        <v>-496260</v>
      </c>
      <c r="D63" s="44">
        <v>-484100</v>
      </c>
    </row>
    <row r="64" spans="1:10" ht="28.5" x14ac:dyDescent="0.2">
      <c r="A64" s="41" t="s">
        <v>45</v>
      </c>
      <c r="B64" s="44">
        <v>7688</v>
      </c>
      <c r="C64" s="44">
        <v>9330</v>
      </c>
      <c r="D64" s="46">
        <v>8891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B20" sqref="B20"/>
    </sheetView>
  </sheetViews>
  <sheetFormatPr defaultColWidth="9.140625" defaultRowHeight="18" x14ac:dyDescent="0.25"/>
  <cols>
    <col min="1" max="1" width="48.7109375" style="52" customWidth="1"/>
    <col min="2" max="2" width="20.42578125" style="52" customWidth="1"/>
    <col min="3" max="3" width="23.140625" style="52" customWidth="1"/>
    <col min="4" max="4" width="22.5703125" style="52" customWidth="1"/>
    <col min="5" max="5" width="17.140625" style="52" bestFit="1" customWidth="1"/>
    <col min="6" max="6" width="14.140625" style="52" bestFit="1" customWidth="1"/>
    <col min="7" max="7" width="24.5703125" style="52" customWidth="1"/>
    <col min="8" max="16384" width="9.140625" style="52"/>
  </cols>
  <sheetData>
    <row r="1" spans="1:5" ht="18" customHeight="1" x14ac:dyDescent="0.25">
      <c r="A1" s="99" t="s">
        <v>46</v>
      </c>
      <c r="B1" s="99"/>
      <c r="C1" s="99"/>
      <c r="D1" s="97"/>
    </row>
    <row r="2" spans="1:5" ht="16.5" customHeight="1" x14ac:dyDescent="0.25">
      <c r="A2" s="100" t="s">
        <v>52</v>
      </c>
      <c r="B2" s="100"/>
      <c r="C2" s="100"/>
      <c r="D2" s="96"/>
    </row>
    <row r="3" spans="1:5" x14ac:dyDescent="0.25">
      <c r="A3" s="43"/>
      <c r="B3" s="53"/>
      <c r="C3" s="53"/>
    </row>
    <row r="4" spans="1:5" x14ac:dyDescent="0.25">
      <c r="A4" s="2"/>
      <c r="B4" s="7"/>
      <c r="C4" s="54"/>
    </row>
    <row r="5" spans="1:5" x14ac:dyDescent="0.25">
      <c r="A5" s="55"/>
      <c r="B5" s="56" t="s">
        <v>48</v>
      </c>
      <c r="C5" s="56" t="s">
        <v>49</v>
      </c>
    </row>
    <row r="6" spans="1:5" ht="18.75" thickBot="1" x14ac:dyDescent="0.3">
      <c r="A6" s="55"/>
      <c r="B6" s="57" t="s">
        <v>51</v>
      </c>
      <c r="C6" s="57" t="s">
        <v>51</v>
      </c>
    </row>
    <row r="7" spans="1:5" ht="29.25" customHeight="1" x14ac:dyDescent="0.25">
      <c r="A7" s="58" t="s">
        <v>53</v>
      </c>
      <c r="B7" s="59">
        <f>850108-23978</f>
        <v>826130</v>
      </c>
      <c r="C7" s="59">
        <v>764892</v>
      </c>
      <c r="E7" s="60"/>
    </row>
    <row r="8" spans="1:5" x14ac:dyDescent="0.25">
      <c r="A8" s="1" t="s">
        <v>54</v>
      </c>
      <c r="B8" s="59">
        <v>-203924</v>
      </c>
      <c r="C8" s="59">
        <v>-211261</v>
      </c>
      <c r="E8" s="60"/>
    </row>
    <row r="9" spans="1:5" ht="31.5" customHeight="1" x14ac:dyDescent="0.25">
      <c r="A9" s="58" t="s">
        <v>55</v>
      </c>
      <c r="B9" s="61">
        <f>SUM(B7:B8)</f>
        <v>622206</v>
      </c>
      <c r="C9" s="85">
        <f>SUM(C7:C8)</f>
        <v>553631</v>
      </c>
      <c r="E9" s="60"/>
    </row>
    <row r="10" spans="1:5" ht="28.5" x14ac:dyDescent="0.25">
      <c r="A10" s="58" t="s">
        <v>56</v>
      </c>
      <c r="B10" s="59">
        <f>[1]Лист3!B26+[1]Лист3!B30</f>
        <v>4310</v>
      </c>
      <c r="C10" s="64">
        <f>[1]Лист3!K26+[1]Лист3!K30</f>
        <v>-228211</v>
      </c>
      <c r="E10" s="60"/>
    </row>
    <row r="11" spans="1:5" x14ac:dyDescent="0.25">
      <c r="A11" s="79" t="s">
        <v>57</v>
      </c>
      <c r="B11" s="63">
        <f>B9+B10</f>
        <v>626516</v>
      </c>
      <c r="C11" s="63">
        <f>C9+C10</f>
        <v>325420</v>
      </c>
      <c r="E11" s="60"/>
    </row>
    <row r="12" spans="1:5" x14ac:dyDescent="0.25">
      <c r="A12" s="1" t="s">
        <v>58</v>
      </c>
      <c r="B12" s="59">
        <v>289848</v>
      </c>
      <c r="C12" s="59">
        <v>239797</v>
      </c>
      <c r="E12" s="60"/>
    </row>
    <row r="13" spans="1:5" x14ac:dyDescent="0.25">
      <c r="A13" s="1" t="s">
        <v>59</v>
      </c>
      <c r="B13" s="59">
        <v>-218877</v>
      </c>
      <c r="C13" s="64">
        <v>-45709</v>
      </c>
      <c r="E13" s="60"/>
    </row>
    <row r="14" spans="1:5" x14ac:dyDescent="0.25">
      <c r="A14" s="1" t="s">
        <v>60</v>
      </c>
      <c r="B14" s="59">
        <v>222977</v>
      </c>
      <c r="C14" s="64">
        <v>171157</v>
      </c>
      <c r="E14" s="60"/>
    </row>
    <row r="15" spans="1:5" ht="30.75" customHeight="1" x14ac:dyDescent="0.25">
      <c r="A15" s="41" t="s">
        <v>61</v>
      </c>
      <c r="B15" s="59">
        <v>36684</v>
      </c>
      <c r="C15" s="64">
        <v>13321</v>
      </c>
      <c r="E15" s="60"/>
    </row>
    <row r="16" spans="1:5" x14ac:dyDescent="0.25">
      <c r="A16" s="98" t="s">
        <v>62</v>
      </c>
      <c r="B16" s="66">
        <v>31031</v>
      </c>
      <c r="C16" s="67">
        <v>-309</v>
      </c>
      <c r="E16" s="60"/>
    </row>
    <row r="17" spans="1:6" x14ac:dyDescent="0.25">
      <c r="A17" s="62" t="s">
        <v>66</v>
      </c>
      <c r="B17" s="68">
        <f>SUM(B12:B16)</f>
        <v>361663</v>
      </c>
      <c r="C17" s="68">
        <f>SUM(C12:C16)</f>
        <v>378257</v>
      </c>
      <c r="E17" s="60"/>
    </row>
    <row r="18" spans="1:6" x14ac:dyDescent="0.25">
      <c r="A18" s="65"/>
      <c r="B18" s="69"/>
      <c r="C18" s="70"/>
      <c r="E18" s="60"/>
    </row>
    <row r="19" spans="1:6" x14ac:dyDescent="0.25">
      <c r="A19" s="71" t="s">
        <v>63</v>
      </c>
      <c r="B19" s="59">
        <v>-753142</v>
      </c>
      <c r="C19" s="64">
        <v>-662642</v>
      </c>
      <c r="E19" s="60"/>
    </row>
    <row r="20" spans="1:6" ht="28.5" x14ac:dyDescent="0.25">
      <c r="A20" s="58" t="s">
        <v>64</v>
      </c>
      <c r="B20" s="66">
        <f>18990+[1]Лист3!V13-[1]Лист3!V14</f>
        <v>15940</v>
      </c>
      <c r="C20" s="67">
        <f>3304+[1]Лист3!U13-[1]Лист3!U14</f>
        <v>2311</v>
      </c>
      <c r="E20" s="60"/>
    </row>
    <row r="21" spans="1:6" x14ac:dyDescent="0.25">
      <c r="A21" s="62" t="s">
        <v>65</v>
      </c>
      <c r="B21" s="72">
        <f>SUM(B19:B20)</f>
        <v>-737202</v>
      </c>
      <c r="C21" s="72">
        <f>SUM(C19:C20)</f>
        <v>-660331</v>
      </c>
      <c r="E21" s="60"/>
    </row>
    <row r="22" spans="1:6" x14ac:dyDescent="0.25">
      <c r="A22" s="58"/>
      <c r="B22" s="72"/>
      <c r="C22" s="72"/>
      <c r="E22" s="60"/>
    </row>
    <row r="23" spans="1:6" ht="18" customHeight="1" thickBot="1" x14ac:dyDescent="0.3">
      <c r="A23" s="41" t="s">
        <v>67</v>
      </c>
      <c r="B23" s="73">
        <f>B11+B17+B21</f>
        <v>250977</v>
      </c>
      <c r="C23" s="73">
        <f>C11+C17+C21</f>
        <v>43346</v>
      </c>
      <c r="E23" s="60"/>
    </row>
    <row r="24" spans="1:6" ht="18.75" thickTop="1" x14ac:dyDescent="0.25">
      <c r="A24" s="74"/>
      <c r="B24" s="75"/>
      <c r="C24" s="70"/>
      <c r="E24" s="60"/>
    </row>
    <row r="25" spans="1:6" x14ac:dyDescent="0.25">
      <c r="A25" s="1" t="s">
        <v>68</v>
      </c>
      <c r="B25" s="76">
        <v>-13655</v>
      </c>
      <c r="C25" s="76">
        <v>-13517</v>
      </c>
      <c r="E25" s="60"/>
    </row>
    <row r="26" spans="1:6" ht="18.75" thickBot="1" x14ac:dyDescent="0.3">
      <c r="A26" s="79" t="s">
        <v>69</v>
      </c>
      <c r="B26" s="77">
        <f>B23+B25</f>
        <v>237322</v>
      </c>
      <c r="C26" s="77">
        <f>C23+C25</f>
        <v>29829</v>
      </c>
      <c r="E26" s="60"/>
    </row>
    <row r="27" spans="1:6" ht="18.75" thickTop="1" x14ac:dyDescent="0.25">
      <c r="A27" s="1"/>
      <c r="B27" s="78"/>
      <c r="C27" s="75"/>
      <c r="D27" s="60"/>
      <c r="E27" s="60"/>
    </row>
    <row r="28" spans="1:6" ht="18.75" thickBot="1" x14ac:dyDescent="0.3">
      <c r="A28" s="79" t="s">
        <v>70</v>
      </c>
      <c r="B28" s="80">
        <f>B26</f>
        <v>237322</v>
      </c>
      <c r="C28" s="80">
        <f>C26</f>
        <v>29829</v>
      </c>
      <c r="E28" s="60"/>
      <c r="F28" s="60"/>
    </row>
    <row r="29" spans="1:6" ht="18.75" thickTop="1" x14ac:dyDescent="0.25">
      <c r="A29" s="79" t="s">
        <v>71</v>
      </c>
      <c r="B29" s="86">
        <f>B28/387349513*1000</f>
        <v>0.61268180812195838</v>
      </c>
      <c r="C29" s="86">
        <f>C28/300694759*1000</f>
        <v>9.9200265741911389E-2</v>
      </c>
    </row>
    <row r="30" spans="1:6" x14ac:dyDescent="0.25">
      <c r="A30" s="79"/>
      <c r="B30" s="87"/>
      <c r="C30" s="88"/>
    </row>
    <row r="31" spans="1:6" x14ac:dyDescent="0.25">
      <c r="A31" s="79"/>
      <c r="B31" s="87"/>
      <c r="C31" s="88"/>
    </row>
    <row r="32" spans="1:6" x14ac:dyDescent="0.25">
      <c r="A32" s="79"/>
      <c r="B32" s="87"/>
      <c r="C32" s="89"/>
    </row>
    <row r="33" spans="1:3" x14ac:dyDescent="0.25">
      <c r="A33" s="1"/>
      <c r="B33" s="81"/>
      <c r="C33" s="55"/>
    </row>
    <row r="34" spans="1:3" x14ac:dyDescent="0.25">
      <c r="A34" s="1" t="s">
        <v>40</v>
      </c>
      <c r="B34" s="94"/>
      <c r="C34" s="51" t="s">
        <v>1</v>
      </c>
    </row>
    <row r="35" spans="1:3" x14ac:dyDescent="0.25">
      <c r="A35" s="1"/>
      <c r="B35" s="94"/>
      <c r="C35" s="51"/>
    </row>
    <row r="36" spans="1:3" x14ac:dyDescent="0.25">
      <c r="A36" s="95" t="s">
        <v>41</v>
      </c>
      <c r="B36" s="94"/>
      <c r="C36" s="42" t="s">
        <v>2</v>
      </c>
    </row>
    <row r="37" spans="1:3" x14ac:dyDescent="0.25">
      <c r="A37" s="95"/>
      <c r="B37" s="94"/>
      <c r="C37" s="42"/>
    </row>
    <row r="38" spans="1:3" x14ac:dyDescent="0.25">
      <c r="A38" s="1"/>
      <c r="B38" s="1"/>
      <c r="C38" s="1"/>
    </row>
    <row r="39" spans="1:3" x14ac:dyDescent="0.25">
      <c r="A39" s="41" t="s">
        <v>72</v>
      </c>
      <c r="B39" s="82">
        <v>135880</v>
      </c>
      <c r="C39" s="82">
        <v>120368</v>
      </c>
    </row>
    <row r="40" spans="1:3" ht="29.25" x14ac:dyDescent="0.25">
      <c r="A40" s="41" t="s">
        <v>73</v>
      </c>
      <c r="B40" s="83">
        <v>0.35079429672601659</v>
      </c>
      <c r="C40" s="84">
        <v>0.40029962743713798</v>
      </c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фао</vt:lpstr>
      <vt:lpstr>жко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2021-10-28T12:32:27Z</dcterms:modified>
</cp:coreProperties>
</file>