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Февраль\"/>
    </mc:Choice>
  </mc:AlternateContent>
  <bookViews>
    <workbookView xWindow="0" yWindow="0" windowWidth="24000" windowHeight="9135" activeTab="1"/>
  </bookViews>
  <sheets>
    <sheet name="офп" sheetId="3" r:id="rId1"/>
    <sheet name="осп" sheetId="5" r:id="rId2"/>
  </sheets>
  <externalReferences>
    <externalReference r:id="rId3"/>
  </externalReferences>
  <definedNames>
    <definedName name="_xlnm.Print_Area" localSheetId="1">осп!$A$1:$C$35</definedName>
  </definedNames>
  <calcPr calcId="152511"/>
</workbook>
</file>

<file path=xl/calcChain.xml><?xml version="1.0" encoding="utf-8"?>
<calcChain xmlns="http://schemas.openxmlformats.org/spreadsheetml/2006/main">
  <c r="C39" i="5" l="1"/>
  <c r="B39" i="5"/>
  <c r="C30" i="5"/>
  <c r="B30" i="5"/>
  <c r="C27" i="5"/>
  <c r="B27" i="5"/>
  <c r="C22" i="5"/>
  <c r="B21" i="5"/>
  <c r="B22" i="5" s="1"/>
  <c r="C18" i="5"/>
  <c r="B18" i="5"/>
  <c r="B11" i="5"/>
  <c r="C10" i="5"/>
  <c r="B10" i="5"/>
  <c r="C7" i="5"/>
  <c r="B51" i="3"/>
  <c r="B44" i="3"/>
  <c r="B40" i="3"/>
  <c r="B25" i="3"/>
  <c r="D21" i="3"/>
  <c r="C19" i="3"/>
  <c r="C21" i="3" s="1"/>
  <c r="B19" i="3"/>
  <c r="B21" i="3" s="1"/>
  <c r="C12" i="3"/>
  <c r="D12" i="3"/>
  <c r="B12" i="3"/>
  <c r="C13" i="3" l="1"/>
  <c r="B13" i="3"/>
  <c r="D46" i="3" l="1"/>
  <c r="C46" i="3"/>
  <c r="B46" i="3"/>
  <c r="D18" i="3" l="1"/>
  <c r="B12" i="5"/>
  <c r="B24" i="5" s="1"/>
  <c r="D13" i="3"/>
  <c r="C12" i="5"/>
  <c r="C24" i="5" s="1"/>
  <c r="D53" i="3"/>
  <c r="C53" i="3"/>
  <c r="B53" i="3"/>
  <c r="B18" i="3"/>
  <c r="C29" i="5" l="1"/>
  <c r="B29" i="5"/>
  <c r="D55" i="3"/>
  <c r="D22" i="3"/>
  <c r="D32" i="3" s="1"/>
  <c r="B22" i="3"/>
  <c r="B32" i="3" s="1"/>
  <c r="C22" i="3"/>
  <c r="C32" i="3" s="1"/>
  <c r="C55" i="3"/>
  <c r="B55" i="3"/>
</calcChain>
</file>

<file path=xl/sharedStrings.xml><?xml version="1.0" encoding="utf-8"?>
<sst xmlns="http://schemas.openxmlformats.org/spreadsheetml/2006/main" count="90" uniqueCount="77">
  <si>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</si>
  <si>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</si>
  <si>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</si>
  <si>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</si>
  <si>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</si>
  <si>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</si>
  <si>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Башка активдер</t>
  </si>
  <si>
    <t>Активдердин жыйынтыгы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</si>
  <si>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</si>
  <si>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</si>
  <si>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</si>
  <si>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</si>
  <si>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</si>
  <si>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</si>
  <si>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</si>
  <si>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</si>
  <si>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</si>
  <si>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</si>
  <si>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</si>
  <si>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</si>
  <si>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</si>
  <si>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</si>
  <si>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</si>
  <si>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</si>
  <si>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</si>
  <si>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Таза пайыздык киреше</t>
  </si>
  <si>
    <t>Комиссиялык кирешелер</t>
  </si>
  <si>
    <t>Комиссиялык чыгашалар</t>
  </si>
  <si>
    <t>Таза пайда</t>
  </si>
  <si>
    <t>Жалпы киреше</t>
  </si>
  <si>
    <t>Бир акцияга пайда</t>
  </si>
  <si>
    <t>Пайыздар эсептелүүчү, активдер боюнча баасын жоготуу резервтерин түзүү</t>
  </si>
  <si>
    <t>"Коммерциялык банк КЫРГЫЗСТАН " ААКтын</t>
  </si>
  <si>
    <t>Коммерциялык банктардагы баардык "ностро" эсеби</t>
  </si>
  <si>
    <t>Башкы бухгалтер</t>
  </si>
  <si>
    <t>Дженбаева Э.Т.</t>
  </si>
  <si>
    <t>Маалымат үчүн</t>
  </si>
  <si>
    <t>* Улуттук банктын талаптарына ылайык, финансы-кредит мекемелерине берилген насыялар боюнча баанын төмөндөшү үчүн жөлөкпул</t>
  </si>
  <si>
    <t>* Улуттук банктын талаптарына ылайык, кардарларга берилген насыялар боюнча нарксыздануу жоготуулары үчүн жөлөкпул</t>
  </si>
  <si>
    <t>* Улуттук банктын талаптарына ылайык кепилдиктер боюнча эсептик камдар</t>
  </si>
  <si>
    <t>* Улуттук банктын талаптарына ылайык пайда</t>
  </si>
  <si>
    <t>* Улуттук банктын талаптарына ылайык бир акциядан түшкөн киреше</t>
  </si>
  <si>
    <t>Декабрь 2021 ж.</t>
  </si>
  <si>
    <t>Учурдагы киреше салыгы боюнча жоопкерчилик</t>
  </si>
  <si>
    <t>Ижара милдеттенмелери</t>
  </si>
  <si>
    <t>Сагындыков Ж.Ж.</t>
  </si>
  <si>
    <t>Эффективдүү пайыздык ченди колдонуу менен эсептелген пайыздык киреше</t>
  </si>
  <si>
    <t>РЕПО операциялары боюнча пайыздык киреше</t>
  </si>
  <si>
    <t>Пайыздык чыгымдар</t>
  </si>
  <si>
    <t>Пайыздык активдердин наркынын төмөндөшүнө резервдерди түзгөнгө чейинки таза пайыздык киреше</t>
  </si>
  <si>
    <t>Пайда же чыгым аркылуу адилет нарк боюнча бааланган финансылык инструменттерден таза киреше</t>
  </si>
  <si>
    <t>Башка активдер боюнча баанын түшүүсү боюнча резервдерди түзүү</t>
  </si>
  <si>
    <t>Киреше салыгынын чыгашасына чейинки пайда</t>
  </si>
  <si>
    <t>Ислам каржылоо принциптери боюнча кардарларга берилген каражаттардын таза наркы</t>
  </si>
  <si>
    <t>Каржылоонун ислам принциптери боюнча кардарларга берилүүчү каражаттар</t>
  </si>
  <si>
    <t>Баанын начарлашы үчүн азыраак жөлөкпул</t>
  </si>
  <si>
    <t>Пайда же чыгым аркылуу адилет нарк боюнча бааланган финансылык активдер</t>
  </si>
  <si>
    <t>РЕПО келишими боюнча операциялар</t>
  </si>
  <si>
    <t>"Коммерциялык банк КЫРГЫЗСТАН " ААКтын 2022-жылдын 28-февралга карата  жалпы киреше отчету</t>
  </si>
  <si>
    <t>Февраль 2022 ж.</t>
  </si>
  <si>
    <t>Февраль 2021 ж.</t>
  </si>
  <si>
    <t xml:space="preserve">2022-жылдын 28-февралга карата финансылык абал жөнүндө отчет  </t>
  </si>
  <si>
    <t>Төлөөгө чейин кармалуучу инвестициялар</t>
  </si>
  <si>
    <t>Банктардагы жана башка финансы-кредиттик мекемелердеги каражаттар</t>
  </si>
  <si>
    <t>Негизги каражаттар жана материалдык эмес активдер</t>
  </si>
  <si>
    <t>Активдерди пайдалануу укугу</t>
  </si>
  <si>
    <t>Кардардын каражаттары</t>
  </si>
  <si>
    <t>Башка заемдук каражаттар</t>
  </si>
  <si>
    <t>Кийинкиге калтырылган салык милдеттенмелери</t>
  </si>
  <si>
    <t>Пайда же чыгым аркылуу адилет нарк боюнча бааланган финансылык милдеттенмелер</t>
  </si>
  <si>
    <t>Кайтарым РЕПО келишими боюнча операциялар</t>
  </si>
  <si>
    <t>Башка киреше</t>
  </si>
  <si>
    <t>ОПЕРАЦИЯЛЫК КИРЕШЕ</t>
  </si>
  <si>
    <t>Чет элдик валюта менен операциялардан алынган таза пайда</t>
  </si>
  <si>
    <t>Административдик жана операциялык чыгымдар</t>
  </si>
  <si>
    <t>ОПЕРАЦИЯЛЫК ЧЫГЫМДАРЫ</t>
  </si>
  <si>
    <t>Киреше салыгы боюнча чыгаша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</si>
</sst>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_-* #,##0.00\ _с_о_м_-;\-* #,##0.00\ _с_о_м_-;_-* &quot;-&quot;??\ _с_о_м_-;_-@_-"/>
  </numFmts>
  <fonts count="2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1"/>
      <color rgb="FF202124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1"/>
      <color rgb="FF2021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0" fontId="10" fillId="0" borderId="0" xfId="7" applyFont="1" applyFill="1" applyBorder="1" applyAlignment="1">
      <alignment vertical="center" wrapText="1"/>
    </xf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3" fillId="0" borderId="0" xfId="8" applyNumberFormat="1" applyFont="1" applyFill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6" fontId="13" fillId="2" borderId="0" xfId="8" applyNumberFormat="1" applyFont="1" applyFill="1" applyAlignment="1">
      <alignment horizontal="right"/>
    </xf>
    <xf numFmtId="166" fontId="10" fillId="2" borderId="0" xfId="8" applyNumberFormat="1" applyFont="1" applyFill="1" applyAlignment="1">
      <alignment horizontal="right"/>
    </xf>
    <xf numFmtId="166" fontId="10" fillId="2" borderId="0" xfId="9" applyNumberFormat="1" applyFont="1" applyFill="1" applyBorder="1" applyAlignment="1"/>
    <xf numFmtId="3" fontId="10" fillId="2" borderId="0" xfId="8" applyNumberFormat="1" applyFont="1" applyFill="1" applyAlignment="1">
      <alignment horizontal="right" wrapText="1"/>
    </xf>
    <xf numFmtId="3" fontId="10" fillId="2" borderId="0" xfId="1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166" fontId="9" fillId="0" borderId="0" xfId="0" applyNumberFormat="1" applyFont="1" applyFill="1" applyAlignment="1">
      <alignment horizontal="right"/>
    </xf>
    <xf numFmtId="166" fontId="9" fillId="2" borderId="0" xfId="0" applyNumberFormat="1" applyFont="1" applyFill="1"/>
    <xf numFmtId="166" fontId="9" fillId="2" borderId="0" xfId="9" applyNumberFormat="1" applyFont="1" applyFill="1"/>
    <xf numFmtId="166" fontId="9" fillId="0" borderId="0" xfId="9" applyNumberFormat="1" applyFont="1" applyFill="1"/>
    <xf numFmtId="0" fontId="9" fillId="0" borderId="0" xfId="0" applyFont="1" applyFill="1" applyAlignment="1">
      <alignment wrapText="1"/>
    </xf>
    <xf numFmtId="166" fontId="10" fillId="2" borderId="4" xfId="8" applyNumberFormat="1" applyFont="1" applyFill="1" applyBorder="1" applyAlignment="1">
      <alignment horizontal="right"/>
    </xf>
    <xf numFmtId="166" fontId="10" fillId="2" borderId="3" xfId="8" applyNumberFormat="1" applyFont="1" applyFill="1" applyBorder="1" applyAlignment="1">
      <alignment vertical="center"/>
    </xf>
    <xf numFmtId="166" fontId="9" fillId="2" borderId="3" xfId="0" applyNumberFormat="1" applyFont="1" applyFill="1" applyBorder="1" applyAlignment="1">
      <alignment vertical="center"/>
    </xf>
    <xf numFmtId="168" fontId="10" fillId="0" borderId="0" xfId="9" applyNumberFormat="1" applyFont="1" applyFill="1" applyBorder="1" applyAlignment="1"/>
    <xf numFmtId="3" fontId="11" fillId="2" borderId="0" xfId="8" applyNumberFormat="1" applyFont="1" applyFill="1" applyAlignment="1">
      <alignment horizontal="right" wrapText="1"/>
    </xf>
    <xf numFmtId="166" fontId="11" fillId="2" borderId="0" xfId="8" applyNumberFormat="1" applyFont="1" applyFill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20" fillId="0" borderId="0" xfId="0" applyFont="1" applyFill="1"/>
    <xf numFmtId="3" fontId="13" fillId="0" borderId="3" xfId="2" applyNumberFormat="1" applyFont="1" applyFill="1" applyBorder="1" applyAlignment="1">
      <alignment horizontal="right" wrapText="1"/>
    </xf>
    <xf numFmtId="166" fontId="12" fillId="2" borderId="0" xfId="8" applyNumberFormat="1" applyFont="1" applyFill="1" applyAlignment="1">
      <alignment horizontal="right"/>
    </xf>
    <xf numFmtId="166" fontId="12" fillId="2" borderId="4" xfId="8" applyNumberFormat="1" applyFont="1" applyFill="1" applyBorder="1" applyAlignment="1">
      <alignment horizontal="right"/>
    </xf>
    <xf numFmtId="166" fontId="11" fillId="2" borderId="0" xfId="9" applyNumberFormat="1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21" fillId="0" borderId="0" xfId="0" applyFont="1" applyAlignment="1">
      <alignment horizontal="left" vertical="center" wrapText="1"/>
    </xf>
    <xf numFmtId="166" fontId="11" fillId="2" borderId="0" xfId="8" applyNumberFormat="1" applyFont="1" applyFill="1" applyAlignment="1">
      <alignment horizontal="right"/>
    </xf>
    <xf numFmtId="166" fontId="10" fillId="2" borderId="0" xfId="8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</cellXfs>
  <cellStyles count="26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_narbekova\AppData\Local\Microsoft\Windows\INetCache\Content.Outlook\FGPNBC48\&#1060;&#1080;&#1085;%20&#1086;&#1090;&#1095;&#1077;&#1090;%20&#1079;&#1072;%2002%20%202022&#1075;%20%20&#1053;&#1041;&#1050;&#1056;%20&#1052;&#1057;&#1060;&#1054;%20(&#1087;&#1086;%20&#1044;&#105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 МСФО офп"/>
      <sheetName val="Лист3"/>
      <sheetName val="осп"/>
      <sheetName val="МСФО осп"/>
    </sheetNames>
    <sheetDataSet>
      <sheetData sheetId="0"/>
      <sheetData sheetId="1"/>
      <sheetData sheetId="2">
        <row r="13">
          <cell r="B13">
            <v>13511</v>
          </cell>
          <cell r="Q13">
            <v>2139</v>
          </cell>
        </row>
        <row r="14">
          <cell r="B14">
            <v>6652</v>
          </cell>
          <cell r="Q14">
            <v>-108</v>
          </cell>
        </row>
        <row r="26">
          <cell r="B26">
            <v>-17625</v>
          </cell>
        </row>
        <row r="30">
          <cell r="B30">
            <v>24182</v>
          </cell>
        </row>
      </sheetData>
      <sheetData sheetId="3"/>
      <sheetData sheetId="4">
        <row r="29">
          <cell r="B29">
            <v>5398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46" zoomScaleNormal="100" workbookViewId="0">
      <selection activeCell="C76" sqref="C76"/>
    </sheetView>
  </sheetViews>
  <sheetFormatPr defaultRowHeight="14.25" x14ac:dyDescent="0.2"/>
  <cols>
    <col min="1" max="1" width="61" style="3" bestFit="1" customWidth="1"/>
    <col min="2" max="2" width="23.42578125" style="23" customWidth="1"/>
    <col min="3" max="3" width="26.28515625" style="23" customWidth="1"/>
    <col min="4" max="4" width="18.570312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77" t="s">
        <v>32</v>
      </c>
      <c r="B1" s="77"/>
      <c r="C1" s="77"/>
    </row>
    <row r="2" spans="1:9" ht="14.25" customHeight="1" x14ac:dyDescent="0.25">
      <c r="A2" s="77" t="s">
        <v>61</v>
      </c>
      <c r="B2" s="77"/>
      <c r="C2" s="77"/>
    </row>
    <row r="3" spans="1:9" ht="12.75" customHeight="1" x14ac:dyDescent="0.2">
      <c r="A3" s="24"/>
    </row>
    <row r="4" spans="1:9" ht="12.75" customHeight="1" x14ac:dyDescent="0.2">
      <c r="A4" s="24"/>
      <c r="B4" s="25"/>
      <c r="C4" s="28"/>
      <c r="F4" s="12"/>
      <c r="G4" s="12"/>
      <c r="H4" s="12"/>
      <c r="I4" s="12"/>
    </row>
    <row r="5" spans="1:9" ht="15" x14ac:dyDescent="0.25">
      <c r="A5" s="24"/>
      <c r="B5" s="27" t="s">
        <v>59</v>
      </c>
      <c r="C5" s="27" t="s">
        <v>60</v>
      </c>
      <c r="D5" s="27" t="s">
        <v>42</v>
      </c>
      <c r="F5" s="25"/>
      <c r="G5" s="28"/>
      <c r="H5" s="28"/>
      <c r="I5" s="12"/>
    </row>
    <row r="6" spans="1:9" ht="15.75" thickBot="1" x14ac:dyDescent="0.3">
      <c r="A6" s="1"/>
      <c r="B6" s="26" t="s">
        <v>23</v>
      </c>
      <c r="C6" s="26" t="s">
        <v>23</v>
      </c>
      <c r="D6" s="26" t="s">
        <v>23</v>
      </c>
      <c r="F6" s="27"/>
      <c r="G6" s="27"/>
      <c r="H6" s="27"/>
      <c r="I6" s="12"/>
    </row>
    <row r="7" spans="1:9" ht="15" x14ac:dyDescent="0.25">
      <c r="A7" s="5" t="s">
        <v>12</v>
      </c>
      <c r="B7" s="15"/>
      <c r="C7" s="15"/>
      <c r="E7" s="15"/>
      <c r="I7" s="12"/>
    </row>
    <row r="8" spans="1:9" x14ac:dyDescent="0.2">
      <c r="A8" s="2" t="s">
        <v>1</v>
      </c>
      <c r="B8" s="60">
        <v>4846533</v>
      </c>
      <c r="C8" s="60">
        <v>2683008</v>
      </c>
      <c r="D8" s="60">
        <v>3465215</v>
      </c>
      <c r="I8" s="12"/>
    </row>
    <row r="9" spans="1:9" x14ac:dyDescent="0.2">
      <c r="A9" s="3" t="s">
        <v>2</v>
      </c>
      <c r="B9" s="60">
        <v>3081893</v>
      </c>
      <c r="C9" s="60">
        <v>597495</v>
      </c>
      <c r="D9" s="60">
        <v>1254977</v>
      </c>
      <c r="I9" s="12"/>
    </row>
    <row r="10" spans="1:9" x14ac:dyDescent="0.2">
      <c r="A10" s="3" t="s">
        <v>3</v>
      </c>
      <c r="B10" s="60">
        <v>1052879</v>
      </c>
      <c r="C10" s="60">
        <v>1096481</v>
      </c>
      <c r="D10" s="60">
        <v>5605535</v>
      </c>
      <c r="I10" s="12"/>
    </row>
    <row r="11" spans="1:9" x14ac:dyDescent="0.2">
      <c r="A11" s="78" t="s">
        <v>55</v>
      </c>
      <c r="B11" s="61">
        <v>-5362</v>
      </c>
      <c r="C11" s="61">
        <v>-5422</v>
      </c>
      <c r="D11" s="61">
        <v>-5414</v>
      </c>
      <c r="I11" s="12"/>
    </row>
    <row r="12" spans="1:9" ht="15" x14ac:dyDescent="0.25">
      <c r="A12" s="3" t="s">
        <v>33</v>
      </c>
      <c r="B12" s="56">
        <f>SUM(B10:B11)</f>
        <v>1047517</v>
      </c>
      <c r="C12" s="56">
        <f t="shared" ref="C12:D12" si="0">SUM(C10:C11)</f>
        <v>1091059</v>
      </c>
      <c r="D12" s="56">
        <f t="shared" si="0"/>
        <v>5600121</v>
      </c>
      <c r="I12" s="12"/>
    </row>
    <row r="13" spans="1:9" ht="15" x14ac:dyDescent="0.25">
      <c r="A13" s="5" t="s">
        <v>4</v>
      </c>
      <c r="B13" s="13">
        <f>B8+B9+B12</f>
        <v>8975943</v>
      </c>
      <c r="C13" s="13">
        <f>C8+C9+C12</f>
        <v>4371562</v>
      </c>
      <c r="D13" s="13">
        <f>D8+D9+D12</f>
        <v>10320313</v>
      </c>
      <c r="I13" s="12"/>
    </row>
    <row r="14" spans="1:9" x14ac:dyDescent="0.2">
      <c r="A14" s="2" t="s">
        <v>62</v>
      </c>
      <c r="B14" s="59">
        <v>761818</v>
      </c>
      <c r="C14" s="59">
        <v>808481</v>
      </c>
      <c r="D14" s="59">
        <v>777092</v>
      </c>
      <c r="I14" s="12"/>
    </row>
    <row r="15" spans="1:9" ht="32.25" customHeight="1" x14ac:dyDescent="0.2">
      <c r="A15" s="2" t="s">
        <v>63</v>
      </c>
      <c r="B15" s="60">
        <v>142205</v>
      </c>
      <c r="C15" s="60">
        <v>95321</v>
      </c>
      <c r="D15" s="60">
        <v>204842</v>
      </c>
      <c r="I15" s="12"/>
    </row>
    <row r="16" spans="1:9" ht="32.25" customHeight="1" x14ac:dyDescent="0.2">
      <c r="A16" s="2" t="s">
        <v>13</v>
      </c>
      <c r="B16" s="60">
        <v>104631</v>
      </c>
      <c r="C16" s="60">
        <v>223527</v>
      </c>
      <c r="D16" s="60">
        <v>227629</v>
      </c>
      <c r="I16" s="12"/>
    </row>
    <row r="17" spans="1:9" ht="14.25" customHeight="1" x14ac:dyDescent="0.2">
      <c r="A17" s="78" t="s">
        <v>55</v>
      </c>
      <c r="B17" s="61">
        <v>0</v>
      </c>
      <c r="C17" s="61">
        <v>-11115</v>
      </c>
      <c r="D17" s="61">
        <v>0</v>
      </c>
      <c r="I17" s="12"/>
    </row>
    <row r="18" spans="1:9" ht="15" customHeight="1" x14ac:dyDescent="0.25">
      <c r="A18" s="5" t="s">
        <v>14</v>
      </c>
      <c r="B18" s="13">
        <f>B16+B17</f>
        <v>104631</v>
      </c>
      <c r="C18" s="74">
        <v>219033</v>
      </c>
      <c r="D18" s="13">
        <f>D16+D17</f>
        <v>227629</v>
      </c>
      <c r="I18" s="12"/>
    </row>
    <row r="19" spans="1:9" x14ac:dyDescent="0.2">
      <c r="A19" s="8" t="s">
        <v>15</v>
      </c>
      <c r="B19" s="60">
        <f>9207782</f>
        <v>9207782</v>
      </c>
      <c r="C19" s="60">
        <f>8546738-2139</f>
        <v>8544599</v>
      </c>
      <c r="D19" s="60">
        <v>9349324</v>
      </c>
      <c r="I19" s="12"/>
    </row>
    <row r="20" spans="1:9" x14ac:dyDescent="0.2">
      <c r="A20" s="78" t="s">
        <v>55</v>
      </c>
      <c r="B20" s="61">
        <v>-498283</v>
      </c>
      <c r="C20" s="61">
        <v>-388358</v>
      </c>
      <c r="D20" s="61">
        <v>-480658</v>
      </c>
      <c r="I20" s="12"/>
    </row>
    <row r="21" spans="1:9" ht="15" x14ac:dyDescent="0.25">
      <c r="A21" s="9" t="s">
        <v>16</v>
      </c>
      <c r="B21" s="14">
        <f>SUM(B19:B20)</f>
        <v>8709499</v>
      </c>
      <c r="C21" s="14">
        <f t="shared" ref="C21:D21" si="1">SUM(C19:C20)</f>
        <v>8156241</v>
      </c>
      <c r="D21" s="14">
        <f t="shared" si="1"/>
        <v>8868666</v>
      </c>
      <c r="I21" s="12"/>
    </row>
    <row r="22" spans="1:9" ht="15" x14ac:dyDescent="0.25">
      <c r="A22" s="9" t="s">
        <v>5</v>
      </c>
      <c r="B22" s="13">
        <f>B18+B21</f>
        <v>8814130</v>
      </c>
      <c r="C22" s="13">
        <f>C18+C21</f>
        <v>8375274</v>
      </c>
      <c r="D22" s="13">
        <f>D18+D21</f>
        <v>9096295</v>
      </c>
      <c r="I22" s="12"/>
    </row>
    <row r="23" spans="1:9" ht="28.5" x14ac:dyDescent="0.2">
      <c r="A23" s="2" t="s">
        <v>54</v>
      </c>
      <c r="B23" s="59">
        <v>143</v>
      </c>
      <c r="C23" s="61">
        <v>0</v>
      </c>
      <c r="D23" s="61">
        <v>0</v>
      </c>
      <c r="I23" s="12"/>
    </row>
    <row r="24" spans="1:9" x14ac:dyDescent="0.2">
      <c r="A24" s="10" t="s">
        <v>55</v>
      </c>
      <c r="B24" s="61">
        <v>0</v>
      </c>
      <c r="C24" s="61">
        <v>0</v>
      </c>
      <c r="D24" s="61">
        <v>0</v>
      </c>
      <c r="I24" s="12"/>
    </row>
    <row r="25" spans="1:9" ht="29.25" x14ac:dyDescent="0.25">
      <c r="A25" s="10" t="s">
        <v>53</v>
      </c>
      <c r="B25" s="74">
        <f>SUM(B23:B24)</f>
        <v>143</v>
      </c>
      <c r="C25" s="61">
        <v>0</v>
      </c>
      <c r="D25" s="61">
        <v>0</v>
      </c>
      <c r="I25" s="12"/>
    </row>
    <row r="26" spans="1:9" ht="28.5" x14ac:dyDescent="0.2">
      <c r="A26" s="10" t="s">
        <v>56</v>
      </c>
      <c r="B26" s="61">
        <v>365394</v>
      </c>
      <c r="C26" s="61">
        <v>1202</v>
      </c>
      <c r="D26" s="61">
        <v>1148</v>
      </c>
      <c r="I26" s="12"/>
    </row>
    <row r="27" spans="1:9" x14ac:dyDescent="0.2">
      <c r="A27" s="10" t="s">
        <v>57</v>
      </c>
      <c r="B27" s="61">
        <v>102150</v>
      </c>
      <c r="C27" s="61">
        <v>0</v>
      </c>
      <c r="D27" s="61">
        <v>0</v>
      </c>
      <c r="I27" s="12"/>
    </row>
    <row r="28" spans="1:9" x14ac:dyDescent="0.2">
      <c r="A28" s="10" t="s">
        <v>64</v>
      </c>
      <c r="B28" s="60">
        <v>808806</v>
      </c>
      <c r="C28" s="60">
        <v>699512</v>
      </c>
      <c r="D28" s="60">
        <v>807481</v>
      </c>
      <c r="I28" s="12"/>
    </row>
    <row r="29" spans="1:9" x14ac:dyDescent="0.2">
      <c r="A29" s="10" t="s">
        <v>65</v>
      </c>
      <c r="B29" s="60">
        <v>28853</v>
      </c>
      <c r="C29" s="61">
        <v>0</v>
      </c>
      <c r="D29" s="60">
        <v>34027</v>
      </c>
      <c r="I29" s="12"/>
    </row>
    <row r="30" spans="1:9" ht="13.5" customHeight="1" x14ac:dyDescent="0.2">
      <c r="A30" s="3" t="s">
        <v>6</v>
      </c>
      <c r="B30" s="60">
        <v>557201</v>
      </c>
      <c r="C30" s="60">
        <v>579187</v>
      </c>
      <c r="D30" s="60">
        <v>587982</v>
      </c>
      <c r="I30" s="12"/>
    </row>
    <row r="31" spans="1:9" ht="13.5" customHeight="1" x14ac:dyDescent="0.2">
      <c r="A31" s="2"/>
      <c r="B31" s="3"/>
      <c r="C31" s="3"/>
      <c r="I31" s="12"/>
    </row>
    <row r="32" spans="1:9" ht="15.75" thickBot="1" x14ac:dyDescent="0.3">
      <c r="A32" s="5" t="s">
        <v>7</v>
      </c>
      <c r="B32" s="79">
        <f>B13+B14+B15+B22+B26+B27+B28+B29+B30+B25</f>
        <v>20556643</v>
      </c>
      <c r="C32" s="79">
        <f t="shared" ref="C32:D32" si="2">C13+C14+C15+C22+C26+C27+C28+C29+C30+C25</f>
        <v>14930539</v>
      </c>
      <c r="D32" s="79">
        <f t="shared" si="2"/>
        <v>21829180</v>
      </c>
      <c r="I32" s="12"/>
    </row>
    <row r="33" spans="1:9" ht="15.75" thickTop="1" x14ac:dyDescent="0.25">
      <c r="A33" s="5"/>
      <c r="B33" s="18"/>
      <c r="D33" s="23"/>
      <c r="I33" s="12"/>
    </row>
    <row r="34" spans="1:9" ht="15" x14ac:dyDescent="0.25">
      <c r="A34" s="5" t="s">
        <v>17</v>
      </c>
      <c r="B34" s="19"/>
      <c r="D34" s="23"/>
      <c r="I34" s="12"/>
    </row>
    <row r="35" spans="1:9" ht="18.75" x14ac:dyDescent="0.4">
      <c r="A35" s="2" t="s">
        <v>18</v>
      </c>
      <c r="B35" s="52"/>
      <c r="C35" s="15"/>
      <c r="D35" s="15"/>
      <c r="I35" s="12"/>
    </row>
    <row r="36" spans="1:9" ht="28.5" x14ac:dyDescent="0.2">
      <c r="A36" s="29" t="s">
        <v>19</v>
      </c>
      <c r="B36" s="60">
        <v>394269</v>
      </c>
      <c r="C36" s="60">
        <v>492513</v>
      </c>
      <c r="D36" s="60">
        <v>363711</v>
      </c>
      <c r="I36" s="12"/>
    </row>
    <row r="37" spans="1:9" x14ac:dyDescent="0.2">
      <c r="A37" s="3" t="s">
        <v>66</v>
      </c>
      <c r="B37" s="59">
        <v>15435230</v>
      </c>
      <c r="C37" s="59">
        <v>10095755</v>
      </c>
      <c r="D37" s="59">
        <v>16992350</v>
      </c>
      <c r="I37" s="12"/>
    </row>
    <row r="38" spans="1:9" x14ac:dyDescent="0.2">
      <c r="A38" s="3" t="s">
        <v>67</v>
      </c>
      <c r="B38" s="60">
        <v>1511411</v>
      </c>
      <c r="C38" s="60">
        <v>1453479</v>
      </c>
      <c r="D38" s="60">
        <v>1463450</v>
      </c>
      <c r="I38" s="12"/>
    </row>
    <row r="39" spans="1:9" x14ac:dyDescent="0.2">
      <c r="A39" s="3" t="s">
        <v>43</v>
      </c>
      <c r="B39" s="60">
        <v>1</v>
      </c>
      <c r="C39" s="60">
        <v>1550</v>
      </c>
      <c r="D39" s="60">
        <v>751</v>
      </c>
      <c r="I39" s="12"/>
    </row>
    <row r="40" spans="1:9" x14ac:dyDescent="0.2">
      <c r="A40" s="3" t="s">
        <v>68</v>
      </c>
      <c r="B40" s="60">
        <f>8755+9134</f>
        <v>17889</v>
      </c>
      <c r="C40" s="60">
        <v>26125</v>
      </c>
      <c r="D40" s="60">
        <v>17589</v>
      </c>
      <c r="I40" s="12"/>
    </row>
    <row r="41" spans="1:9" ht="28.5" x14ac:dyDescent="0.2">
      <c r="A41" s="2" t="s">
        <v>69</v>
      </c>
      <c r="B41" s="62">
        <v>335260</v>
      </c>
      <c r="C41" s="62">
        <v>136243</v>
      </c>
      <c r="D41" s="62">
        <v>81636</v>
      </c>
      <c r="I41" s="12"/>
    </row>
    <row r="42" spans="1:9" x14ac:dyDescent="0.2">
      <c r="A42" s="2" t="s">
        <v>70</v>
      </c>
      <c r="B42" s="62">
        <v>0</v>
      </c>
      <c r="C42" s="62">
        <v>154380</v>
      </c>
      <c r="D42" s="62">
        <v>0</v>
      </c>
      <c r="I42" s="12"/>
    </row>
    <row r="43" spans="1:9" x14ac:dyDescent="0.2">
      <c r="A43" s="3" t="s">
        <v>44</v>
      </c>
      <c r="B43" s="62">
        <v>30495</v>
      </c>
      <c r="C43" s="62">
        <v>0</v>
      </c>
      <c r="D43" s="62">
        <v>36337</v>
      </c>
      <c r="I43" s="12"/>
    </row>
    <row r="44" spans="1:9" x14ac:dyDescent="0.2">
      <c r="A44" s="3" t="s">
        <v>8</v>
      </c>
      <c r="B44" s="60">
        <f>498415-[1]Лист3!B13+[1]Лист3!B14</f>
        <v>491556</v>
      </c>
      <c r="C44" s="60">
        <v>398342</v>
      </c>
      <c r="D44" s="60">
        <v>538222</v>
      </c>
      <c r="I44" s="12"/>
    </row>
    <row r="45" spans="1:9" x14ac:dyDescent="0.2">
      <c r="A45" s="6"/>
      <c r="B45" s="3"/>
      <c r="C45" s="3"/>
      <c r="I45" s="12"/>
    </row>
    <row r="46" spans="1:9" ht="15" x14ac:dyDescent="0.25">
      <c r="A46" s="5" t="s">
        <v>9</v>
      </c>
      <c r="B46" s="20">
        <f>SUM(B36:B44)</f>
        <v>18216111</v>
      </c>
      <c r="C46" s="20">
        <f>SUM(C36:C44)</f>
        <v>12758387</v>
      </c>
      <c r="D46" s="20">
        <f>SUM(D36:D44)</f>
        <v>19494046</v>
      </c>
      <c r="I46" s="12"/>
    </row>
    <row r="47" spans="1:9" x14ac:dyDescent="0.2">
      <c r="A47" s="2"/>
      <c r="B47" s="19"/>
      <c r="D47" s="23"/>
      <c r="I47" s="12"/>
    </row>
    <row r="48" spans="1:9" ht="12.75" customHeight="1" x14ac:dyDescent="0.25">
      <c r="A48" s="2" t="s">
        <v>0</v>
      </c>
      <c r="B48" s="53"/>
      <c r="C48" s="15"/>
      <c r="D48" s="15"/>
      <c r="I48" s="12"/>
    </row>
    <row r="49" spans="1:9" x14ac:dyDescent="0.2">
      <c r="A49" s="2" t="s">
        <v>20</v>
      </c>
      <c r="B49" s="60">
        <v>1936748</v>
      </c>
      <c r="C49" s="60">
        <v>1734163</v>
      </c>
      <c r="D49" s="60">
        <v>1936748</v>
      </c>
      <c r="I49" s="12"/>
    </row>
    <row r="50" spans="1:9" x14ac:dyDescent="0.2">
      <c r="A50" s="3" t="s">
        <v>10</v>
      </c>
      <c r="B50" s="62">
        <v>0</v>
      </c>
      <c r="C50" s="62">
        <v>0</v>
      </c>
      <c r="D50" s="62">
        <v>0</v>
      </c>
      <c r="I50" s="12"/>
    </row>
    <row r="51" spans="1:9" x14ac:dyDescent="0.2">
      <c r="A51" s="3" t="s">
        <v>11</v>
      </c>
      <c r="B51" s="63">
        <f>D51+'[1]МСФО осп'!B29</f>
        <v>403784</v>
      </c>
      <c r="C51" s="63">
        <v>437989</v>
      </c>
      <c r="D51" s="63">
        <v>398386</v>
      </c>
      <c r="I51" s="12"/>
    </row>
    <row r="52" spans="1:9" x14ac:dyDescent="0.2">
      <c r="A52" s="2"/>
      <c r="B52" s="16"/>
      <c r="D52" s="23"/>
      <c r="I52" s="12"/>
    </row>
    <row r="53" spans="1:9" ht="15" x14ac:dyDescent="0.25">
      <c r="A53" s="7" t="s">
        <v>21</v>
      </c>
      <c r="B53" s="21">
        <f>SUM(B49:B51)</f>
        <v>2340532</v>
      </c>
      <c r="C53" s="21">
        <f>SUM(C49:C51)</f>
        <v>2172152</v>
      </c>
      <c r="D53" s="21">
        <f>SUM(D49:D51)</f>
        <v>2335134</v>
      </c>
      <c r="I53" s="12"/>
    </row>
    <row r="54" spans="1:9" ht="15" x14ac:dyDescent="0.25">
      <c r="A54" s="7"/>
      <c r="B54" s="21"/>
      <c r="D54" s="23"/>
      <c r="I54" s="12"/>
    </row>
    <row r="55" spans="1:9" ht="15.75" thickBot="1" x14ac:dyDescent="0.3">
      <c r="A55" s="11" t="s">
        <v>22</v>
      </c>
      <c r="B55" s="22">
        <f>B46+B53</f>
        <v>20556643</v>
      </c>
      <c r="C55" s="22">
        <f>C46+C53</f>
        <v>14930539</v>
      </c>
      <c r="D55" s="22">
        <f>D46+D53</f>
        <v>21829180</v>
      </c>
      <c r="I55" s="12"/>
    </row>
    <row r="56" spans="1:9" ht="15" thickTop="1" x14ac:dyDescent="0.2">
      <c r="F56" s="12"/>
      <c r="G56" s="12"/>
      <c r="H56" s="12"/>
      <c r="I56" s="12"/>
    </row>
    <row r="57" spans="1:9" ht="15" x14ac:dyDescent="0.25">
      <c r="A57" s="11"/>
      <c r="B57" s="21"/>
      <c r="C57" s="17"/>
      <c r="F57" s="12"/>
      <c r="G57" s="12"/>
      <c r="H57" s="12"/>
      <c r="I57" s="12"/>
    </row>
    <row r="58" spans="1:9" ht="15" x14ac:dyDescent="0.25">
      <c r="A58" s="11"/>
      <c r="B58" s="21"/>
      <c r="C58" s="17"/>
    </row>
    <row r="59" spans="1:9" ht="15" x14ac:dyDescent="0.25">
      <c r="A59" s="11"/>
      <c r="B59" s="21"/>
      <c r="C59" s="17"/>
    </row>
    <row r="60" spans="1:9" ht="15" x14ac:dyDescent="0.25">
      <c r="A60" s="11"/>
      <c r="B60" s="21"/>
      <c r="C60" s="17"/>
    </row>
    <row r="61" spans="1:9" x14ac:dyDescent="0.2">
      <c r="A61" s="2"/>
    </row>
    <row r="62" spans="1:9" x14ac:dyDescent="0.2">
      <c r="A62" s="12"/>
    </row>
    <row r="63" spans="1:9" x14ac:dyDescent="0.2">
      <c r="A63" s="3" t="s">
        <v>24</v>
      </c>
      <c r="C63" s="39" t="s">
        <v>45</v>
      </c>
    </row>
    <row r="64" spans="1:9" x14ac:dyDescent="0.2">
      <c r="C64" s="39"/>
    </row>
    <row r="65" spans="1:4" x14ac:dyDescent="0.2">
      <c r="C65" s="39"/>
    </row>
    <row r="66" spans="1:4" x14ac:dyDescent="0.2">
      <c r="A66" s="42" t="s">
        <v>34</v>
      </c>
      <c r="C66" s="64" t="s">
        <v>35</v>
      </c>
    </row>
    <row r="69" spans="1:4" x14ac:dyDescent="0.2">
      <c r="A69" s="3" t="s">
        <v>36</v>
      </c>
    </row>
    <row r="70" spans="1:4" ht="42.75" x14ac:dyDescent="0.2">
      <c r="A70" s="69" t="s">
        <v>37</v>
      </c>
      <c r="B70" s="65">
        <v>0</v>
      </c>
      <c r="C70" s="66">
        <v>-11115</v>
      </c>
      <c r="D70" s="66">
        <v>0</v>
      </c>
    </row>
    <row r="71" spans="1:4" ht="42.75" x14ac:dyDescent="0.2">
      <c r="A71" s="69" t="s">
        <v>38</v>
      </c>
      <c r="B71" s="65">
        <v>-624019</v>
      </c>
      <c r="C71" s="65">
        <v>-519932</v>
      </c>
      <c r="D71" s="65">
        <v>-578832</v>
      </c>
    </row>
    <row r="72" spans="1:4" ht="28.5" x14ac:dyDescent="0.2">
      <c r="A72" s="69" t="s">
        <v>39</v>
      </c>
      <c r="B72" s="65">
        <v>13511</v>
      </c>
      <c r="C72" s="67">
        <v>9479</v>
      </c>
      <c r="D72" s="67">
        <v>11372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0" zoomScale="130" zoomScaleNormal="130" workbookViewId="0">
      <selection activeCell="A36" sqref="A36"/>
    </sheetView>
  </sheetViews>
  <sheetFormatPr defaultRowHeight="18" x14ac:dyDescent="0.25"/>
  <cols>
    <col min="1" max="1" width="56.5703125" style="31" customWidth="1"/>
    <col min="2" max="2" width="20.42578125" style="31" customWidth="1"/>
    <col min="3" max="3" width="23.5703125" style="31" customWidth="1"/>
    <col min="4" max="4" width="9.140625" style="31"/>
    <col min="5" max="5" width="11.5703125" style="31" bestFit="1" customWidth="1"/>
    <col min="6" max="6" width="20.42578125" style="31" customWidth="1"/>
    <col min="7" max="7" width="23.5703125" style="31" customWidth="1"/>
    <col min="8" max="8" width="24.5703125" style="31" customWidth="1"/>
    <col min="9" max="16384" width="9.140625" style="31"/>
  </cols>
  <sheetData>
    <row r="1" spans="1:10" x14ac:dyDescent="0.25">
      <c r="A1" s="43"/>
      <c r="B1" s="44"/>
      <c r="C1" s="44"/>
    </row>
    <row r="2" spans="1:10" x14ac:dyDescent="0.25">
      <c r="A2" s="45" t="s">
        <v>58</v>
      </c>
      <c r="B2" s="45"/>
      <c r="C2" s="45"/>
    </row>
    <row r="3" spans="1:10" x14ac:dyDescent="0.25">
      <c r="A3" s="40"/>
      <c r="B3" s="41"/>
      <c r="C3" s="41"/>
    </row>
    <row r="4" spans="1:10" ht="24.75" customHeight="1" x14ac:dyDescent="0.25">
      <c r="A4" s="24"/>
      <c r="B4" s="25"/>
      <c r="C4" s="28"/>
    </row>
    <row r="5" spans="1:10" x14ac:dyDescent="0.25">
      <c r="A5" s="30"/>
      <c r="B5" s="27" t="s">
        <v>59</v>
      </c>
      <c r="C5" s="27" t="s">
        <v>60</v>
      </c>
      <c r="E5" s="47"/>
      <c r="F5" s="47"/>
      <c r="G5" s="47"/>
      <c r="H5" s="47"/>
      <c r="I5" s="47"/>
      <c r="J5" s="47"/>
    </row>
    <row r="6" spans="1:10" ht="18.75" thickBot="1" x14ac:dyDescent="0.3">
      <c r="A6" s="30"/>
      <c r="B6" s="26" t="s">
        <v>23</v>
      </c>
      <c r="C6" s="26" t="s">
        <v>23</v>
      </c>
      <c r="E6" s="47"/>
      <c r="F6" s="47"/>
      <c r="G6" s="47"/>
      <c r="H6" s="47"/>
      <c r="I6" s="47"/>
      <c r="J6" s="47"/>
    </row>
    <row r="7" spans="1:10" ht="29.25" x14ac:dyDescent="0.25">
      <c r="A7" s="1" t="s">
        <v>46</v>
      </c>
      <c r="B7" s="57">
        <v>251089</v>
      </c>
      <c r="C7" s="57">
        <f>225060-10306</f>
        <v>214754</v>
      </c>
      <c r="E7" s="47"/>
      <c r="F7" s="47"/>
      <c r="G7" s="47"/>
      <c r="H7" s="47"/>
      <c r="I7" s="47"/>
      <c r="J7" s="47"/>
    </row>
    <row r="8" spans="1:10" x14ac:dyDescent="0.25">
      <c r="A8" s="3" t="s">
        <v>47</v>
      </c>
      <c r="B8" s="57">
        <v>1015</v>
      </c>
      <c r="C8" s="57">
        <v>-56069</v>
      </c>
      <c r="G8" s="48"/>
      <c r="H8" s="47"/>
      <c r="I8" s="47"/>
      <c r="J8" s="47"/>
    </row>
    <row r="9" spans="1:10" x14ac:dyDescent="0.25">
      <c r="A9" s="3" t="s">
        <v>48</v>
      </c>
      <c r="B9" s="57">
        <v>-69194</v>
      </c>
      <c r="C9" s="57">
        <v>0</v>
      </c>
      <c r="G9" s="49"/>
      <c r="H9" s="47"/>
      <c r="I9" s="47"/>
      <c r="J9" s="47"/>
    </row>
    <row r="10" spans="1:10" ht="28.5" x14ac:dyDescent="0.25">
      <c r="A10" s="32" t="s">
        <v>49</v>
      </c>
      <c r="B10" s="75">
        <f>SUM(B7:B9)</f>
        <v>182910</v>
      </c>
      <c r="C10" s="54">
        <f>SUM(C7:C9)</f>
        <v>158685</v>
      </c>
      <c r="G10" s="50"/>
      <c r="H10" s="47"/>
      <c r="I10" s="47"/>
      <c r="J10" s="47"/>
    </row>
    <row r="11" spans="1:10" ht="28.5" x14ac:dyDescent="0.25">
      <c r="A11" s="32" t="s">
        <v>31</v>
      </c>
      <c r="B11" s="57">
        <f>[1]Лист3!B26+[1]Лист3!B30</f>
        <v>6557</v>
      </c>
      <c r="C11" s="80">
        <v>8745</v>
      </c>
      <c r="G11" s="46"/>
      <c r="H11" s="47"/>
      <c r="I11" s="47"/>
      <c r="J11" s="47"/>
    </row>
    <row r="12" spans="1:10" x14ac:dyDescent="0.25">
      <c r="A12" s="36" t="s">
        <v>25</v>
      </c>
      <c r="B12" s="33">
        <f>B10+B11</f>
        <v>189467</v>
      </c>
      <c r="C12" s="33">
        <f>C10+C11</f>
        <v>167430</v>
      </c>
      <c r="G12" s="35"/>
      <c r="H12" s="47"/>
      <c r="I12" s="47"/>
      <c r="J12" s="47"/>
    </row>
    <row r="13" spans="1:10" x14ac:dyDescent="0.25">
      <c r="A13" s="3" t="s">
        <v>26</v>
      </c>
      <c r="B13" s="57">
        <v>114538</v>
      </c>
      <c r="C13" s="57">
        <v>75466</v>
      </c>
      <c r="G13" s="35"/>
      <c r="H13" s="47"/>
      <c r="I13" s="47"/>
      <c r="J13" s="47"/>
    </row>
    <row r="14" spans="1:10" x14ac:dyDescent="0.25">
      <c r="A14" s="3" t="s">
        <v>27</v>
      </c>
      <c r="B14" s="57">
        <v>-118958</v>
      </c>
      <c r="C14" s="80">
        <v>-53672</v>
      </c>
      <c r="G14" s="35"/>
      <c r="H14" s="47"/>
      <c r="I14" s="47"/>
      <c r="J14" s="47"/>
    </row>
    <row r="15" spans="1:10" ht="28.5" x14ac:dyDescent="0.25">
      <c r="A15" s="76" t="s">
        <v>73</v>
      </c>
      <c r="B15" s="57">
        <v>79682</v>
      </c>
      <c r="C15" s="80">
        <v>50971</v>
      </c>
      <c r="G15" s="35"/>
      <c r="H15" s="47"/>
      <c r="I15" s="47"/>
      <c r="J15" s="47"/>
    </row>
    <row r="16" spans="1:10" ht="29.25" x14ac:dyDescent="0.25">
      <c r="A16" s="69" t="s">
        <v>50</v>
      </c>
      <c r="B16" s="57">
        <v>9009</v>
      </c>
      <c r="C16" s="80">
        <v>10306</v>
      </c>
      <c r="G16" s="35"/>
      <c r="H16" s="47"/>
      <c r="I16" s="47"/>
      <c r="J16" s="47"/>
    </row>
    <row r="17" spans="1:10" x14ac:dyDescent="0.25">
      <c r="A17" s="34" t="s">
        <v>71</v>
      </c>
      <c r="B17" s="70">
        <v>713</v>
      </c>
      <c r="C17" s="81">
        <v>151</v>
      </c>
      <c r="G17" s="35"/>
      <c r="H17" s="47"/>
      <c r="I17" s="47"/>
      <c r="J17" s="47"/>
    </row>
    <row r="18" spans="1:10" x14ac:dyDescent="0.25">
      <c r="A18" s="83" t="s">
        <v>72</v>
      </c>
      <c r="B18" s="82">
        <f>SUM(B13:B17)</f>
        <v>84984</v>
      </c>
      <c r="C18" s="82">
        <f>SUM(C13:C17)</f>
        <v>83222</v>
      </c>
      <c r="G18" s="35"/>
      <c r="H18" s="47"/>
      <c r="I18" s="47"/>
      <c r="J18" s="47"/>
    </row>
    <row r="19" spans="1:10" x14ac:dyDescent="0.25">
      <c r="A19" s="83"/>
      <c r="B19" s="82"/>
      <c r="C19" s="82"/>
      <c r="G19" s="35"/>
      <c r="H19" s="47"/>
      <c r="I19" s="47"/>
      <c r="J19" s="47"/>
    </row>
    <row r="20" spans="1:10" x14ac:dyDescent="0.25">
      <c r="A20" s="69" t="s">
        <v>74</v>
      </c>
      <c r="B20" s="57">
        <v>-266226</v>
      </c>
      <c r="C20" s="80">
        <v>-197342</v>
      </c>
      <c r="G20" s="49"/>
      <c r="H20" s="47"/>
      <c r="I20" s="47"/>
      <c r="J20" s="47"/>
    </row>
    <row r="21" spans="1:10" ht="29.25" x14ac:dyDescent="0.25">
      <c r="A21" s="69" t="s">
        <v>51</v>
      </c>
      <c r="B21" s="70">
        <f>-4024+[1]Лист3!Q13-[1]Лист3!Q14</f>
        <v>-1777</v>
      </c>
      <c r="C21" s="81">
        <v>3257</v>
      </c>
      <c r="G21" s="51"/>
      <c r="H21" s="47"/>
      <c r="I21" s="47"/>
      <c r="J21" s="47"/>
    </row>
    <row r="22" spans="1:10" x14ac:dyDescent="0.25">
      <c r="A22" s="84" t="s">
        <v>75</v>
      </c>
      <c r="B22" s="85">
        <f>B20+B21</f>
        <v>-268003</v>
      </c>
      <c r="C22" s="85">
        <f>C20+C21</f>
        <v>-194085</v>
      </c>
      <c r="G22" s="51"/>
      <c r="H22" s="47"/>
      <c r="I22" s="47"/>
      <c r="J22" s="47"/>
    </row>
    <row r="23" spans="1:10" x14ac:dyDescent="0.25">
      <c r="A23" s="84"/>
      <c r="B23" s="85"/>
      <c r="C23" s="85"/>
      <c r="G23" s="51"/>
      <c r="H23" s="47"/>
      <c r="I23" s="47"/>
      <c r="J23" s="47"/>
    </row>
    <row r="24" spans="1:10" ht="18.75" thickBot="1" x14ac:dyDescent="0.3">
      <c r="A24" s="69" t="s">
        <v>52</v>
      </c>
      <c r="B24" s="71">
        <f>B12+B18+B22</f>
        <v>6448</v>
      </c>
      <c r="C24" s="71">
        <f>C12+C18+C22</f>
        <v>56567</v>
      </c>
      <c r="G24" s="51"/>
      <c r="H24" s="47"/>
      <c r="I24" s="47"/>
      <c r="J24" s="47"/>
    </row>
    <row r="25" spans="1:10" ht="18.75" thickTop="1" x14ac:dyDescent="0.25">
      <c r="A25" s="69"/>
      <c r="B25" s="86"/>
      <c r="C25" s="86"/>
      <c r="G25" s="51"/>
      <c r="H25" s="47"/>
      <c r="I25" s="47"/>
      <c r="J25" s="47"/>
    </row>
    <row r="26" spans="1:10" x14ac:dyDescent="0.25">
      <c r="A26" s="3" t="s">
        <v>76</v>
      </c>
      <c r="B26" s="58">
        <v>-1050</v>
      </c>
      <c r="C26" s="58">
        <v>-3150</v>
      </c>
      <c r="G26" s="51"/>
      <c r="H26" s="47"/>
      <c r="I26" s="47"/>
      <c r="J26" s="47"/>
    </row>
    <row r="27" spans="1:10" ht="18.75" thickBot="1" x14ac:dyDescent="0.3">
      <c r="A27" s="36" t="s">
        <v>28</v>
      </c>
      <c r="B27" s="72">
        <f>B24+B26</f>
        <v>5398</v>
      </c>
      <c r="C27" s="72">
        <f>C24+C26</f>
        <v>53417</v>
      </c>
      <c r="G27" s="37"/>
      <c r="H27" s="47"/>
      <c r="I27" s="47"/>
      <c r="J27" s="47"/>
    </row>
    <row r="28" spans="1:10" ht="18.75" thickTop="1" x14ac:dyDescent="0.25">
      <c r="A28" s="36"/>
      <c r="B28" s="37"/>
      <c r="C28" s="35"/>
      <c r="G28" s="35"/>
      <c r="H28" s="47"/>
      <c r="I28" s="47"/>
      <c r="J28" s="47"/>
    </row>
    <row r="29" spans="1:10" ht="18.75" thickBot="1" x14ac:dyDescent="0.3">
      <c r="A29" s="36" t="s">
        <v>29</v>
      </c>
      <c r="B29" s="55">
        <f>B27</f>
        <v>5398</v>
      </c>
      <c r="C29" s="55">
        <f>C27</f>
        <v>53417</v>
      </c>
      <c r="G29" s="37"/>
      <c r="H29" s="47"/>
      <c r="I29" s="47"/>
      <c r="J29" s="47"/>
    </row>
    <row r="30" spans="1:10" ht="18.75" thickTop="1" x14ac:dyDescent="0.25">
      <c r="A30" s="36" t="s">
        <v>30</v>
      </c>
      <c r="B30" s="73">
        <f>B29/387349513*1000</f>
        <v>1.3935734572615816E-2</v>
      </c>
      <c r="C30" s="73">
        <f>C29/346832573*1000</f>
        <v>0.15401379270106788</v>
      </c>
      <c r="G30" s="38"/>
      <c r="H30" s="47"/>
      <c r="I30" s="47"/>
      <c r="J30" s="47"/>
    </row>
    <row r="31" spans="1:10" x14ac:dyDescent="0.25">
      <c r="A31" s="3"/>
      <c r="B31" s="4"/>
      <c r="C31" s="30"/>
      <c r="E31" s="47"/>
      <c r="F31" s="47"/>
      <c r="G31" s="47"/>
      <c r="H31" s="47"/>
      <c r="I31" s="47"/>
      <c r="J31" s="47"/>
    </row>
    <row r="32" spans="1:10" x14ac:dyDescent="0.25">
      <c r="A32" s="3" t="s">
        <v>24</v>
      </c>
      <c r="B32" s="3"/>
      <c r="C32" s="39" t="s">
        <v>45</v>
      </c>
      <c r="E32" s="47"/>
      <c r="F32" s="47"/>
      <c r="G32" s="47"/>
      <c r="H32" s="47"/>
      <c r="I32" s="47"/>
      <c r="J32" s="47"/>
    </row>
    <row r="33" spans="1:10" x14ac:dyDescent="0.25">
      <c r="A33" s="3"/>
      <c r="B33" s="3"/>
      <c r="C33" s="39"/>
      <c r="E33" s="47"/>
      <c r="F33" s="47"/>
      <c r="G33" s="47"/>
      <c r="H33" s="47"/>
      <c r="I33" s="47"/>
      <c r="J33" s="47"/>
    </row>
    <row r="34" spans="1:10" x14ac:dyDescent="0.25">
      <c r="A34" s="3"/>
      <c r="B34" s="3"/>
      <c r="C34" s="39"/>
    </row>
    <row r="35" spans="1:10" x14ac:dyDescent="0.25">
      <c r="A35" s="42" t="s">
        <v>34</v>
      </c>
      <c r="B35" s="3"/>
      <c r="C35" s="39" t="s">
        <v>35</v>
      </c>
    </row>
    <row r="38" spans="1:10" x14ac:dyDescent="0.25">
      <c r="A38" s="3" t="s">
        <v>40</v>
      </c>
      <c r="B38" s="68">
        <v>-24411</v>
      </c>
      <c r="C38" s="87">
        <v>21868</v>
      </c>
    </row>
    <row r="39" spans="1:10" ht="29.25" x14ac:dyDescent="0.25">
      <c r="A39" s="69" t="s">
        <v>41</v>
      </c>
      <c r="B39" s="73">
        <f>B38/387349513*1000</f>
        <v>-6.3020603307173906E-2</v>
      </c>
      <c r="C39" s="73">
        <f>C38/346832573*1000</f>
        <v>6.3050594731769896E-2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2022-05-30T09:35:56Z</dcterms:modified>
</cp:coreProperties>
</file>