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_narbekova\Desktop\"/>
    </mc:Choice>
  </mc:AlternateContent>
  <bookViews>
    <workbookView xWindow="0" yWindow="0" windowWidth="24000" windowHeight="9135" activeTab="1"/>
  </bookViews>
  <sheets>
    <sheet name="офп" sheetId="3" r:id="rId1"/>
    <sheet name="осп" sheetId="5" r:id="rId2"/>
  </sheets>
  <externalReferences>
    <externalReference r:id="rId3"/>
  </externalReferences>
  <definedNames>
    <definedName name="_xlnm.Print_Area" localSheetId="1">осп!$A$1:$C$36</definedName>
  </definedNames>
  <calcPr calcId="152511"/>
</workbook>
</file>

<file path=xl/calcChain.xml><?xml version="1.0" encoding="utf-8"?>
<calcChain xmlns="http://schemas.openxmlformats.org/spreadsheetml/2006/main">
  <c r="C31" i="5" l="1"/>
  <c r="B31" i="5"/>
  <c r="C23" i="5"/>
  <c r="B23" i="5"/>
  <c r="B20" i="5"/>
  <c r="C19" i="5"/>
  <c r="B19" i="5"/>
  <c r="C10" i="5"/>
  <c r="B10" i="5"/>
  <c r="C7" i="5"/>
  <c r="C47" i="3"/>
  <c r="B47" i="3"/>
  <c r="C40" i="3"/>
  <c r="B40" i="3"/>
  <c r="C37" i="3"/>
  <c r="B37" i="3"/>
  <c r="B34" i="3"/>
  <c r="B33" i="3"/>
  <c r="C19" i="3"/>
  <c r="B19" i="3"/>
  <c r="C21" i="5" l="1"/>
  <c r="C25" i="5" s="1"/>
  <c r="C28" i="5" s="1"/>
  <c r="C30" i="5" s="1"/>
  <c r="D18" i="3"/>
  <c r="D22" i="3"/>
  <c r="B22" i="3"/>
  <c r="C12" i="3"/>
  <c r="C13" i="3" s="1"/>
  <c r="B12" i="3"/>
  <c r="B13" i="3" s="1"/>
  <c r="B9" i="5"/>
  <c r="B11" i="5" s="1"/>
  <c r="B17" i="5"/>
  <c r="D42" i="3"/>
  <c r="D12" i="3"/>
  <c r="D13" i="3" s="1"/>
  <c r="C17" i="5"/>
  <c r="C9" i="5"/>
  <c r="C11" i="5" s="1"/>
  <c r="D49" i="3"/>
  <c r="D51" i="3" s="1"/>
  <c r="C49" i="3"/>
  <c r="B49" i="3"/>
  <c r="C42" i="3"/>
  <c r="B42" i="3"/>
  <c r="C22" i="3"/>
  <c r="B18" i="3"/>
  <c r="C18" i="3"/>
  <c r="D23" i="3" l="1"/>
  <c r="B23" i="3"/>
  <c r="B29" i="3" s="1"/>
  <c r="C23" i="3"/>
  <c r="D29" i="3"/>
  <c r="B21" i="5"/>
  <c r="B25" i="5" s="1"/>
  <c r="B28" i="5" s="1"/>
  <c r="B30" i="5" s="1"/>
  <c r="C51" i="3"/>
  <c r="B51" i="3"/>
  <c r="C29" i="3"/>
</calcChain>
</file>

<file path=xl/sharedStrings.xml><?xml version="1.0" encoding="utf-8"?>
<sst xmlns="http://schemas.openxmlformats.org/spreadsheetml/2006/main" count="85" uniqueCount="72">
  <si>
    <t>Илебаев Н.Э.</t>
  </si>
  <si>
    <t>КАПИТАЛ</t>
  </si>
  <si>
    <t>Акча каражаттары жана алардын эквиваленттери</t>
  </si>
  <si>
    <t>КРУБдун эсебиндеги калдыктар</t>
  </si>
  <si>
    <t>Коммерциялык банктардагы "ностро" эсеби</t>
  </si>
  <si>
    <t>Активдердин баары</t>
  </si>
  <si>
    <t>Таза насыялардын жыйынтыгы</t>
  </si>
  <si>
    <t>Акыйкат наркы боюнча бааланган, финансылык аспаптар менен операциялардан таза түшүүлөр, андагы өзгөрүүлөр мезгил ичинде пайдалардын же чыгашалардын курамында чагылдырылат</t>
  </si>
  <si>
    <t>- “РЕПО” күрөө келишими менен чектелген</t>
  </si>
  <si>
    <t>Негизги каражаттар жана материалдык эмес активдер</t>
  </si>
  <si>
    <t>Башка активдер</t>
  </si>
  <si>
    <t>Активдердин жыйынтыгы</t>
  </si>
  <si>
    <t>Кардарлардын эсептери жана аманаттары</t>
  </si>
  <si>
    <t>Башка тартылган каражаттар</t>
  </si>
  <si>
    <t>Кезектеги налогтук кирешеге кредитордук карыз</t>
  </si>
  <si>
    <t>Кийинкиге калтырылган салык милдеттенмеси</t>
  </si>
  <si>
    <t>Башка милдеттенмелер</t>
  </si>
  <si>
    <t>Милдеттенмелердин баары</t>
  </si>
  <si>
    <t>Кошумча төлөнгөн капитал</t>
  </si>
  <si>
    <t>Бөлүштүрүлбөгөн пайда</t>
  </si>
  <si>
    <t>АКТИВДЕР</t>
  </si>
  <si>
    <t>Башка банктарга жана финансылык мекемелерге берилген насыялар</t>
  </si>
  <si>
    <t>Башка банктарда жана финансылык мекемелердеги каражаттар</t>
  </si>
  <si>
    <t>Инвестициялар, удерживаемые до погашения</t>
  </si>
  <si>
    <t>Минус чыгашаларды жана жоготууларды жабуу үчүн резерв</t>
  </si>
  <si>
    <t>Банктарга жана башка финансылык мекемелерге берилген насыялар</t>
  </si>
  <si>
    <t>Кардарларга берилген насыялар</t>
  </si>
  <si>
    <t>Кардарларга насыялардын жыйынтыгы</t>
  </si>
  <si>
    <t>МИЛДЕТТЕНМЕЛЕР ЖАНА КАПИТАЛ</t>
  </si>
  <si>
    <t>МИЛДЕТТЕНМЕЛЕР</t>
  </si>
  <si>
    <t>Башка банкттардын жанан финасылык мекемелердин  эсептери жана аманттары</t>
  </si>
  <si>
    <t>Уставдык капитал</t>
  </si>
  <si>
    <t>Капитал жыйынтыгы</t>
  </si>
  <si>
    <t>Бардык милдеттенмелер жана капитал</t>
  </si>
  <si>
    <t>миң .сом</t>
  </si>
  <si>
    <t>Банк Башкармасынын Төрагасы</t>
  </si>
  <si>
    <t>Пайыздык кирешелер</t>
  </si>
  <si>
    <t>Пайыздык чыгашалар</t>
  </si>
  <si>
    <t>Таза пайыздык киреше</t>
  </si>
  <si>
    <t>Комиссиялык кирешелер</t>
  </si>
  <si>
    <t>Комиссиялык чыгашалар</t>
  </si>
  <si>
    <t>Чет өлкөлүк валюта менен операциялардан таза пайда</t>
  </si>
  <si>
    <t>Операциондук кирешелер</t>
  </si>
  <si>
    <t>Кирешеге карай салык боюнча чыгашалар</t>
  </si>
  <si>
    <t>Операциондук чыгашалар</t>
  </si>
  <si>
    <t>Таза пайыздык эмес кирешелер</t>
  </si>
  <si>
    <t>Салык салууга чейин пайда</t>
  </si>
  <si>
    <t>Таза пайда</t>
  </si>
  <si>
    <t>Жалпы киреше</t>
  </si>
  <si>
    <t>Бир акцияга пайда</t>
  </si>
  <si>
    <t>Операциондук пайда</t>
  </si>
  <si>
    <t>Башка чыгашалар</t>
  </si>
  <si>
    <t>Башка операциялар боюнча баасын жоготуу резервтерин түзүү</t>
  </si>
  <si>
    <t>Пайыздар эсептелүүчү, активдер боюнча баасын жоготуу резервтерин түзүү</t>
  </si>
  <si>
    <t>Пайыздар эсептелүүчү, чыгашага чейинки таза пайыздык кирешелер</t>
  </si>
  <si>
    <t>"Коммерциялык банк КЫРГЫЗСТАН " ААКтын</t>
  </si>
  <si>
    <t>Коммерциялык банктардагы баардык "ностро" эсеби</t>
  </si>
  <si>
    <t>Кайтарым репо операция келишим</t>
  </si>
  <si>
    <t xml:space="preserve">Кредиттер боюнча дисконт </t>
  </si>
  <si>
    <t>Башкы бухгалтер</t>
  </si>
  <si>
    <t>Дженбаева Э.Т.</t>
  </si>
  <si>
    <t xml:space="preserve">2021-жылдын 31-январга карата финансылык абал жөнүндө отчет  </t>
  </si>
  <si>
    <t>Январь 2020 ж.</t>
  </si>
  <si>
    <t>Январь 2021 ж.</t>
  </si>
  <si>
    <t>Декабрь 2020 ж.</t>
  </si>
  <si>
    <t>Маалымат үчүн</t>
  </si>
  <si>
    <t>* Улуттук банктын талаптарына ылайык, финансы-кредит мекемелерине берилген насыялар боюнча баанын төмөндөшү үчүн жөлөкпул</t>
  </si>
  <si>
    <t>* Улуттук банктын талаптарына ылайык, кардарларга берилген насыялар боюнча нарксыздануу жоготуулары үчүн жөлөкпул</t>
  </si>
  <si>
    <t>* Улуттук банктын талаптарына ылайык кепилдиктер боюнча эсептик камдар</t>
  </si>
  <si>
    <t>"Коммерциялык банк КЫРГЫЗСТАН " ААКтын 2021-жылдын 31-январга карата  жалпы киреше отчету</t>
  </si>
  <si>
    <t>* Улуттук банктын талаптарына ылайык пайда</t>
  </si>
  <si>
    <t>* Улуттук банктын талаптарына ылайык бир акциядан түшкөн киреше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</si>
</sst>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_-* #,##0.00_р_._-;\-* #,##0.00_р_._-;_-* &quot;-&quot;??_р_._-;_-@_-"/>
    <numFmt numFmtId="165" formatCode="_(* #,##0.00_);_(* \(#,##0.00\);_(* &quot;-&quot;??_);_(@_)"/>
    <numFmt numFmtId="166" formatCode="_(* #,##0_);_(* \(#,##0\);_(* &quot;-&quot;??_);_(@_)"/>
    <numFmt numFmtId="167" formatCode="_ * #,##0.00_ ;_ * \-#,##0.00_ ;_ * &quot;-&quot;??_ ;_ @_ "/>
    <numFmt numFmtId="168" formatCode="#,##0.000000"/>
    <numFmt numFmtId="169" formatCode="_-* #,##0.00\ _с_о_м_-;\-* #,##0.00\ _с_о_м_-;_-* &quot;-&quot;??\ _с_о_м_-;_-@_-"/>
    <numFmt numFmtId="170" formatCode="_(* #,##0.000000_);_(* \(#,##0.000000\);_(* &quot;-&quot;??_);_(@_)"/>
  </numFmts>
  <fonts count="20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1"/>
      <color indexed="8"/>
      <name val="Calibri"/>
      <family val="2"/>
    </font>
    <font>
      <sz val="10"/>
      <color indexed="0"/>
      <name val="Helv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4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1"/>
      <name val="Arial Black"/>
      <family val="2"/>
      <charset val="204"/>
    </font>
    <font>
      <b/>
      <sz val="11"/>
      <name val="Arial Cyr"/>
      <charset val="204"/>
    </font>
    <font>
      <sz val="11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6">
    <xf numFmtId="0" fontId="0" fillId="0" borderId="0"/>
    <xf numFmtId="167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/>
    <xf numFmtId="0" fontId="6" fillId="0" borderId="0"/>
    <xf numFmtId="0" fontId="7" fillId="0" borderId="0"/>
    <xf numFmtId="0" fontId="5" fillId="0" borderId="0"/>
    <xf numFmtId="0" fontId="2" fillId="0" borderId="0"/>
    <xf numFmtId="0" fontId="4" fillId="0" borderId="0"/>
    <xf numFmtId="165" fontId="1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04">
    <xf numFmtId="0" fontId="0" fillId="0" borderId="0" xfId="0"/>
    <xf numFmtId="0" fontId="10" fillId="0" borderId="0" xfId="7" applyFont="1" applyFill="1" applyBorder="1" applyAlignment="1">
      <alignment wrapText="1"/>
    </xf>
    <xf numFmtId="0" fontId="10" fillId="0" borderId="0" xfId="7" applyFont="1" applyFill="1" applyBorder="1" applyAlignment="1">
      <alignment horizontal="left" wrapText="1"/>
    </xf>
    <xf numFmtId="0" fontId="9" fillId="0" borderId="0" xfId="0" applyFont="1" applyFill="1"/>
    <xf numFmtId="166" fontId="9" fillId="0" borderId="0" xfId="0" applyNumberFormat="1" applyFont="1" applyFill="1"/>
    <xf numFmtId="0" fontId="11" fillId="0" borderId="0" xfId="7" applyFont="1" applyFill="1" applyBorder="1" applyAlignment="1">
      <alignment horizontal="left" wrapText="1"/>
    </xf>
    <xf numFmtId="0" fontId="10" fillId="0" borderId="0" xfId="7" applyFont="1" applyFill="1" applyBorder="1" applyAlignment="1">
      <alignment horizontal="left"/>
    </xf>
    <xf numFmtId="0" fontId="11" fillId="0" borderId="0" xfId="7" applyFont="1" applyFill="1" applyBorder="1" applyAlignment="1">
      <alignment horizontal="left"/>
    </xf>
    <xf numFmtId="0" fontId="10" fillId="0" borderId="0" xfId="7" applyFont="1" applyFill="1" applyBorder="1" applyAlignment="1">
      <alignment horizontal="left" vertical="center" wrapText="1"/>
    </xf>
    <xf numFmtId="0" fontId="11" fillId="0" borderId="0" xfId="7" applyFont="1" applyFill="1" applyBorder="1" applyAlignment="1">
      <alignment horizontal="left" vertical="center" wrapText="1"/>
    </xf>
    <xf numFmtId="49" fontId="10" fillId="0" borderId="0" xfId="7" applyNumberFormat="1" applyFont="1" applyFill="1" applyBorder="1" applyAlignment="1">
      <alignment horizontal="left" wrapText="1"/>
    </xf>
    <xf numFmtId="0" fontId="11" fillId="0" borderId="0" xfId="6" applyFont="1" applyFill="1" applyBorder="1" applyAlignment="1">
      <alignment wrapText="1"/>
    </xf>
    <xf numFmtId="0" fontId="9" fillId="0" borderId="0" xfId="0" applyFont="1" applyFill="1" applyBorder="1"/>
    <xf numFmtId="3" fontId="13" fillId="0" borderId="0" xfId="8" applyNumberFormat="1" applyFont="1" applyFill="1" applyAlignment="1">
      <alignment horizontal="right"/>
    </xf>
    <xf numFmtId="3" fontId="13" fillId="0" borderId="0" xfId="1" applyNumberFormat="1" applyFont="1" applyFill="1" applyAlignment="1">
      <alignment horizontal="right"/>
    </xf>
    <xf numFmtId="3" fontId="12" fillId="0" borderId="0" xfId="8" applyNumberFormat="1" applyFont="1" applyFill="1" applyAlignment="1">
      <alignment horizontal="right"/>
    </xf>
    <xf numFmtId="3" fontId="12" fillId="0" borderId="0" xfId="1" applyNumberFormat="1" applyFont="1" applyFill="1" applyAlignment="1">
      <alignment horizontal="right"/>
    </xf>
    <xf numFmtId="3" fontId="10" fillId="0" borderId="0" xfId="8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/>
    <xf numFmtId="3" fontId="13" fillId="0" borderId="3" xfId="2" applyNumberFormat="1" applyFont="1" applyFill="1" applyBorder="1" applyAlignment="1">
      <alignment horizontal="right"/>
    </xf>
    <xf numFmtId="3" fontId="13" fillId="0" borderId="0" xfId="2" applyNumberFormat="1" applyFont="1" applyFill="1" applyBorder="1" applyAlignment="1">
      <alignment horizontal="right"/>
    </xf>
    <xf numFmtId="3" fontId="12" fillId="0" borderId="0" xfId="2" applyNumberFormat="1" applyFont="1" applyFill="1" applyBorder="1" applyAlignment="1">
      <alignment horizontal="right"/>
    </xf>
    <xf numFmtId="3" fontId="13" fillId="0" borderId="2" xfId="2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>
      <alignment horizontal="right"/>
    </xf>
    <xf numFmtId="3" fontId="11" fillId="0" borderId="3" xfId="2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horizontal="right"/>
    </xf>
    <xf numFmtId="0" fontId="10" fillId="0" borderId="0" xfId="7" applyFont="1" applyFill="1" applyBorder="1" applyAlignment="1">
      <alignment horizontal="center" wrapText="1"/>
    </xf>
    <xf numFmtId="49" fontId="11" fillId="0" borderId="0" xfId="7" applyNumberFormat="1" applyFont="1" applyFill="1" applyBorder="1" applyAlignment="1">
      <alignment horizontal="center" vertical="center" wrapText="1"/>
    </xf>
    <xf numFmtId="14" fontId="11" fillId="0" borderId="1" xfId="7" applyNumberFormat="1" applyFont="1" applyFill="1" applyBorder="1" applyAlignment="1">
      <alignment horizontal="center"/>
    </xf>
    <xf numFmtId="14" fontId="11" fillId="0" borderId="0" xfId="7" applyNumberFormat="1" applyFont="1" applyFill="1" applyBorder="1" applyAlignment="1">
      <alignment horizontal="center"/>
    </xf>
    <xf numFmtId="49" fontId="11" fillId="0" borderId="0" xfId="7" applyNumberFormat="1" applyFont="1" applyFill="1" applyBorder="1" applyAlignment="1">
      <alignment horizontal="center" vertical="center"/>
    </xf>
    <xf numFmtId="0" fontId="10" fillId="2" borderId="0" xfId="6" applyFont="1" applyFill="1" applyAlignment="1">
      <alignment wrapText="1"/>
    </xf>
    <xf numFmtId="0" fontId="10" fillId="0" borderId="0" xfId="7" applyFont="1" applyFill="1" applyBorder="1" applyAlignment="1"/>
    <xf numFmtId="0" fontId="14" fillId="0" borderId="0" xfId="0" applyFont="1" applyFill="1"/>
    <xf numFmtId="166" fontId="14" fillId="0" borderId="0" xfId="0" applyNumberFormat="1" applyFont="1" applyFill="1"/>
    <xf numFmtId="0" fontId="10" fillId="0" borderId="0" xfId="7" applyFont="1" applyFill="1" applyBorder="1" applyAlignment="1">
      <alignment vertical="center" wrapText="1"/>
    </xf>
    <xf numFmtId="0" fontId="11" fillId="0" borderId="0" xfId="6" applyFont="1" applyFill="1" applyBorder="1"/>
    <xf numFmtId="166" fontId="11" fillId="0" borderId="2" xfId="9" applyNumberFormat="1" applyFont="1" applyFill="1" applyBorder="1" applyAlignment="1">
      <alignment vertical="center"/>
    </xf>
    <xf numFmtId="0" fontId="10" fillId="0" borderId="0" xfId="8" applyFont="1" applyFill="1" applyBorder="1" applyAlignment="1"/>
    <xf numFmtId="0" fontId="10" fillId="0" borderId="0" xfId="7" applyFont="1" applyFill="1" applyBorder="1" applyAlignment="1">
      <alignment vertical="center"/>
    </xf>
    <xf numFmtId="0" fontId="10" fillId="0" borderId="0" xfId="8" applyFont="1" applyFill="1" applyBorder="1" applyAlignment="1">
      <alignment vertical="center" wrapText="1"/>
    </xf>
    <xf numFmtId="166" fontId="13" fillId="0" borderId="0" xfId="9" applyNumberFormat="1" applyFont="1" applyFill="1" applyBorder="1" applyAlignment="1">
      <alignment vertical="center"/>
    </xf>
    <xf numFmtId="0" fontId="10" fillId="0" borderId="0" xfId="0" applyFont="1" applyFill="1"/>
    <xf numFmtId="0" fontId="11" fillId="0" borderId="0" xfId="6" applyFont="1" applyFill="1"/>
    <xf numFmtId="166" fontId="11" fillId="0" borderId="3" xfId="9" applyNumberFormat="1" applyFont="1" applyFill="1" applyBorder="1" applyAlignment="1">
      <alignment vertical="center"/>
    </xf>
    <xf numFmtId="166" fontId="11" fillId="0" borderId="0" xfId="9" applyNumberFormat="1" applyFont="1" applyFill="1" applyBorder="1" applyAlignment="1">
      <alignment vertical="center"/>
    </xf>
    <xf numFmtId="0" fontId="8" fillId="0" borderId="0" xfId="0" applyFont="1" applyFill="1"/>
    <xf numFmtId="166" fontId="8" fillId="0" borderId="0" xfId="0" applyNumberFormat="1" applyFont="1" applyFill="1" applyBorder="1" applyAlignment="1">
      <alignment vertical="center"/>
    </xf>
    <xf numFmtId="168" fontId="11" fillId="0" borderId="0" xfId="9" applyNumberFormat="1" applyFont="1" applyFill="1" applyBorder="1" applyAlignment="1"/>
    <xf numFmtId="166" fontId="10" fillId="0" borderId="0" xfId="9" applyNumberFormat="1" applyFont="1" applyFill="1" applyBorder="1" applyAlignment="1">
      <alignment vertical="center"/>
    </xf>
    <xf numFmtId="0" fontId="9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wrapText="1"/>
    </xf>
    <xf numFmtId="0" fontId="15" fillId="0" borderId="0" xfId="0" applyFont="1"/>
    <xf numFmtId="0" fontId="8" fillId="0" borderId="0" xfId="0" applyFont="1" applyFill="1" applyBorder="1" applyAlignment="1"/>
    <xf numFmtId="0" fontId="10" fillId="0" borderId="0" xfId="0" applyFont="1" applyFill="1" applyAlignment="1"/>
    <xf numFmtId="0" fontId="16" fillId="0" borderId="0" xfId="0" applyFont="1" applyFill="1" applyAlignment="1">
      <alignment vertical="center"/>
    </xf>
    <xf numFmtId="166" fontId="12" fillId="0" borderId="0" xfId="8" applyNumberFormat="1" applyFont="1" applyFill="1" applyBorder="1" applyAlignment="1">
      <alignment vertical="center"/>
    </xf>
    <xf numFmtId="0" fontId="14" fillId="0" borderId="0" xfId="0" applyFont="1" applyFill="1" applyBorder="1"/>
    <xf numFmtId="166" fontId="10" fillId="0" borderId="0" xfId="8" applyNumberFormat="1" applyFont="1" applyFill="1" applyBorder="1" applyAlignment="1">
      <alignment horizontal="center"/>
    </xf>
    <xf numFmtId="166" fontId="10" fillId="0" borderId="0" xfId="8" applyNumberFormat="1" applyFont="1" applyFill="1" applyBorder="1" applyAlignment="1"/>
    <xf numFmtId="166" fontId="13" fillId="0" borderId="0" xfId="8" applyNumberFormat="1" applyFont="1" applyFill="1" applyBorder="1" applyAlignment="1">
      <alignment vertical="center"/>
    </xf>
    <xf numFmtId="166" fontId="10" fillId="0" borderId="0" xfId="8" applyNumberFormat="1" applyFont="1" applyFill="1" applyBorder="1" applyAlignment="1">
      <alignment vertical="center"/>
    </xf>
    <xf numFmtId="166" fontId="12" fillId="0" borderId="0" xfId="8" applyNumberFormat="1" applyFont="1" applyFill="1" applyBorder="1" applyAlignment="1"/>
    <xf numFmtId="166" fontId="12" fillId="0" borderId="0" xfId="8" applyNumberFormat="1" applyFont="1" applyFill="1" applyBorder="1" applyAlignment="1">
      <alignment vertical="center" wrapText="1"/>
    </xf>
    <xf numFmtId="4" fontId="17" fillId="0" borderId="0" xfId="0" applyNumberFormat="1" applyFont="1" applyAlignment="1">
      <alignment horizontal="right"/>
    </xf>
    <xf numFmtId="4" fontId="18" fillId="0" borderId="0" xfId="0" applyNumberFormat="1" applyFont="1" applyAlignment="1">
      <alignment horizontal="right"/>
    </xf>
    <xf numFmtId="166" fontId="13" fillId="0" borderId="0" xfId="8" applyNumberFormat="1" applyFont="1" applyFill="1" applyAlignment="1">
      <alignment vertical="center"/>
    </xf>
    <xf numFmtId="166" fontId="10" fillId="0" borderId="0" xfId="8" applyNumberFormat="1" applyFont="1" applyFill="1" applyAlignment="1">
      <alignment vertical="center"/>
    </xf>
    <xf numFmtId="166" fontId="12" fillId="0" borderId="0" xfId="8" applyNumberFormat="1" applyFont="1" applyFill="1" applyAlignment="1">
      <alignment vertical="center"/>
    </xf>
    <xf numFmtId="0" fontId="12" fillId="0" borderId="0" xfId="7" applyFont="1" applyFill="1" applyBorder="1" applyAlignment="1">
      <alignment vertical="center"/>
    </xf>
    <xf numFmtId="166" fontId="13" fillId="0" borderId="3" xfId="8" applyNumberFormat="1" applyFont="1" applyFill="1" applyBorder="1" applyAlignment="1">
      <alignment vertical="center"/>
    </xf>
    <xf numFmtId="166" fontId="12" fillId="0" borderId="0" xfId="8" applyNumberFormat="1" applyFont="1" applyFill="1" applyAlignment="1">
      <alignment vertical="center" wrapText="1"/>
    </xf>
    <xf numFmtId="166" fontId="8" fillId="0" borderId="3" xfId="0" applyNumberFormat="1" applyFont="1" applyFill="1" applyBorder="1" applyAlignment="1">
      <alignment vertical="center"/>
    </xf>
    <xf numFmtId="166" fontId="13" fillId="2" borderId="0" xfId="8" applyNumberFormat="1" applyFont="1" applyFill="1" applyAlignment="1">
      <alignment horizontal="right"/>
    </xf>
    <xf numFmtId="3" fontId="12" fillId="2" borderId="0" xfId="8" applyNumberFormat="1" applyFont="1" applyFill="1" applyAlignment="1">
      <alignment horizontal="right"/>
    </xf>
    <xf numFmtId="3" fontId="12" fillId="2" borderId="0" xfId="8" applyNumberFormat="1" applyFont="1" applyFill="1" applyAlignment="1">
      <alignment horizontal="right" wrapText="1"/>
    </xf>
    <xf numFmtId="3" fontId="12" fillId="2" borderId="4" xfId="1" applyNumberFormat="1" applyFont="1" applyFill="1" applyBorder="1" applyAlignment="1">
      <alignment horizontal="right"/>
    </xf>
    <xf numFmtId="166" fontId="10" fillId="2" borderId="0" xfId="8" applyNumberFormat="1" applyFont="1" applyFill="1" applyAlignment="1">
      <alignment horizontal="right"/>
    </xf>
    <xf numFmtId="166" fontId="10" fillId="2" borderId="0" xfId="9" applyNumberFormat="1" applyFont="1" applyFill="1" applyBorder="1" applyAlignment="1"/>
    <xf numFmtId="3" fontId="10" fillId="2" borderId="0" xfId="1" applyNumberFormat="1" applyFont="1" applyFill="1" applyAlignment="1">
      <alignment horizontal="right"/>
    </xf>
    <xf numFmtId="3" fontId="10" fillId="2" borderId="0" xfId="8" applyNumberFormat="1" applyFont="1" applyFill="1" applyAlignment="1">
      <alignment horizontal="right"/>
    </xf>
    <xf numFmtId="3" fontId="10" fillId="2" borderId="0" xfId="8" applyNumberFormat="1" applyFont="1" applyFill="1" applyAlignment="1">
      <alignment horizontal="right" wrapText="1"/>
    </xf>
    <xf numFmtId="166" fontId="10" fillId="0" borderId="0" xfId="8" applyNumberFormat="1" applyFont="1" applyFill="1" applyAlignment="1">
      <alignment horizontal="right"/>
    </xf>
    <xf numFmtId="0" fontId="11" fillId="0" borderId="0" xfId="0" applyFont="1" applyBorder="1" applyAlignment="1">
      <alignment horizontal="center" wrapText="1"/>
    </xf>
    <xf numFmtId="3" fontId="10" fillId="2" borderId="0" xfId="1" applyNumberFormat="1" applyFont="1" applyFill="1" applyAlignment="1">
      <alignment horizontal="right" wrapText="1"/>
    </xf>
    <xf numFmtId="3" fontId="12" fillId="2" borderId="0" xfId="1" applyNumberFormat="1" applyFont="1" applyFill="1" applyAlignment="1">
      <alignment horizontal="right" wrapText="1"/>
    </xf>
    <xf numFmtId="166" fontId="10" fillId="2" borderId="0" xfId="8" applyNumberFormat="1" applyFont="1" applyFill="1" applyAlignment="1">
      <alignment horizontal="right" wrapText="1"/>
    </xf>
    <xf numFmtId="166" fontId="12" fillId="2" borderId="0" xfId="8" applyNumberFormat="1" applyFont="1" applyFill="1" applyAlignment="1">
      <alignment horizontal="right" wrapText="1"/>
    </xf>
    <xf numFmtId="166" fontId="12" fillId="0" borderId="0" xfId="8" applyNumberFormat="1" applyFont="1" applyFill="1" applyAlignment="1">
      <alignment horizontal="right"/>
    </xf>
    <xf numFmtId="3" fontId="10" fillId="0" borderId="0" xfId="1" applyNumberFormat="1" applyFont="1" applyFill="1" applyAlignment="1">
      <alignment horizontal="right"/>
    </xf>
    <xf numFmtId="166" fontId="10" fillId="2" borderId="0" xfId="8" applyNumberFormat="1" applyFont="1" applyFill="1" applyAlignment="1">
      <alignment horizontal="right" vertical="center" wrapText="1"/>
    </xf>
    <xf numFmtId="166" fontId="12" fillId="2" borderId="0" xfId="8" applyNumberFormat="1" applyFont="1" applyFill="1" applyAlignment="1">
      <alignment horizontal="right" vertical="center" wrapText="1"/>
    </xf>
    <xf numFmtId="166" fontId="10" fillId="0" borderId="0" xfId="8" applyNumberFormat="1" applyFont="1" applyFill="1" applyAlignment="1">
      <alignment horizontal="right" vertical="center"/>
    </xf>
    <xf numFmtId="166" fontId="19" fillId="2" borderId="0" xfId="8" applyNumberFormat="1" applyFont="1" applyFill="1" applyAlignment="1">
      <alignment horizontal="right" vertical="center"/>
    </xf>
    <xf numFmtId="3" fontId="10" fillId="2" borderId="4" xfId="1" applyNumberFormat="1" applyFont="1" applyFill="1" applyBorder="1" applyAlignment="1">
      <alignment horizontal="right" wrapText="1"/>
    </xf>
    <xf numFmtId="3" fontId="12" fillId="2" borderId="4" xfId="1" applyNumberFormat="1" applyFont="1" applyFill="1" applyBorder="1" applyAlignment="1">
      <alignment horizontal="right" wrapText="1"/>
    </xf>
    <xf numFmtId="0" fontId="9" fillId="2" borderId="0" xfId="0" applyFont="1" applyFill="1" applyAlignment="1">
      <alignment horizontal="right"/>
    </xf>
    <xf numFmtId="166" fontId="9" fillId="0" borderId="0" xfId="0" applyNumberFormat="1" applyFont="1" applyFill="1" applyAlignment="1">
      <alignment horizontal="right"/>
    </xf>
    <xf numFmtId="166" fontId="9" fillId="2" borderId="0" xfId="0" applyNumberFormat="1" applyFont="1" applyFill="1"/>
    <xf numFmtId="166" fontId="9" fillId="2" borderId="0" xfId="9" applyNumberFormat="1" applyFont="1" applyFill="1"/>
    <xf numFmtId="166" fontId="9" fillId="0" borderId="0" xfId="9" applyNumberFormat="1" applyFont="1" applyFill="1"/>
    <xf numFmtId="168" fontId="9" fillId="0" borderId="0" xfId="0" applyNumberFormat="1" applyFont="1" applyFill="1"/>
    <xf numFmtId="170" fontId="9" fillId="0" borderId="0" xfId="9" applyNumberFormat="1" applyFont="1" applyFill="1"/>
  </cellXfs>
  <cellStyles count="26">
    <cellStyle name="Comma 2" xfId="24"/>
    <cellStyle name="Comma_2231 IAS Financial Statements - Sep-30, 2001" xfId="1"/>
    <cellStyle name="Comma_ATF_31.11.07_F2_14 January 2008" xfId="2"/>
    <cellStyle name="Normal 2 2" xfId="3"/>
    <cellStyle name="Normal 2 2 2" xfId="21"/>
    <cellStyle name="Normal 2 2 3" xfId="14"/>
    <cellStyle name="Normal 6" xfId="4"/>
    <cellStyle name="Normal_ATF Bank_2008_M_Securities_WP_DI" xfId="5"/>
    <cellStyle name="Normal_JSCB Kyrgyzstan_2005_TB" xfId="6"/>
    <cellStyle name="Normal_Worksheet in   Fs" xfId="7"/>
    <cellStyle name="Normal_Worksheet in (C) 2243 IAS Transformation schedule 2003 &amp; Notes to FS - info for Memo" xfId="8"/>
    <cellStyle name="Обычный" xfId="0" builtinId="0"/>
    <cellStyle name="Обычный 2" xfId="11"/>
    <cellStyle name="Обычный 2 2" xfId="17"/>
    <cellStyle name="Обычный 3" xfId="10"/>
    <cellStyle name="Обычный 3 2" xfId="16"/>
    <cellStyle name="Обычный 4" xfId="20"/>
    <cellStyle name="Финансовый" xfId="9" builtinId="3"/>
    <cellStyle name="Финансовый 2" xfId="13"/>
    <cellStyle name="Финансовый 2 2" xfId="19"/>
    <cellStyle name="Финансовый 3" xfId="12"/>
    <cellStyle name="Финансовый 3 2" xfId="18"/>
    <cellStyle name="Финансовый 4" xfId="22"/>
    <cellStyle name="Финансовый 5" xfId="23"/>
    <cellStyle name="Финансовый 6" xfId="25"/>
    <cellStyle name="Финансовый 7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5;&#1073;&#1082;&#1088;/&#1060;&#1080;&#1085;%20&#1086;&#1090;&#1095;&#1077;&#1090;%20&#1085;&#1072;%20&#1089;&#1072;&#1081;&#1090;/&#1045;&#1078;&#1077;&#1084;&#1077;&#1089;&#1103;&#1095;&#1085;&#1099;&#1081;/&#1060;&#1080;&#1085;%20&#1086;&#1090;&#1095;&#1077;&#1090;%20&#1103;&#1085;&#1074;&#1072;&#1088;&#1100;%202021/&#1060;&#1080;&#1085;%20&#1086;&#1090;&#1095;&#1077;&#1090;%20&#1079;&#1072;%2001%202021&#1075;_&#1052;&#1057;&#1060;&#105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фп МСФО"/>
      <sheetName val="осп МСФО"/>
    </sheetNames>
    <sheetDataSet>
      <sheetData sheetId="0"/>
      <sheetData sheetId="1">
        <row r="30">
          <cell r="B30">
            <v>23965</v>
          </cell>
          <cell r="C30">
            <v>37230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topLeftCell="A46" zoomScaleNormal="100" workbookViewId="0">
      <selection activeCell="C72" sqref="C72"/>
    </sheetView>
  </sheetViews>
  <sheetFormatPr defaultRowHeight="14.25" x14ac:dyDescent="0.2"/>
  <cols>
    <col min="1" max="1" width="61" style="3" bestFit="1" customWidth="1"/>
    <col min="2" max="2" width="23.42578125" style="25" customWidth="1"/>
    <col min="3" max="3" width="26.28515625" style="25" customWidth="1"/>
    <col min="4" max="4" width="18.5703125" style="3" customWidth="1"/>
    <col min="5" max="6" width="11.28515625" style="3" bestFit="1" customWidth="1"/>
    <col min="7" max="7" width="21.140625" style="3" customWidth="1"/>
    <col min="8" max="9" width="24" style="3" bestFit="1" customWidth="1"/>
    <col min="10" max="16384" width="9.140625" style="3"/>
  </cols>
  <sheetData>
    <row r="1" spans="1:9" ht="14.25" customHeight="1" x14ac:dyDescent="0.25">
      <c r="A1" s="84" t="s">
        <v>55</v>
      </c>
      <c r="B1" s="84"/>
      <c r="C1" s="84"/>
    </row>
    <row r="2" spans="1:9" ht="14.25" customHeight="1" x14ac:dyDescent="0.25">
      <c r="A2" s="84" t="s">
        <v>61</v>
      </c>
      <c r="B2" s="84"/>
      <c r="C2" s="84"/>
    </row>
    <row r="3" spans="1:9" ht="12.75" customHeight="1" x14ac:dyDescent="0.2">
      <c r="A3" s="26"/>
    </row>
    <row r="4" spans="1:9" ht="12.75" customHeight="1" x14ac:dyDescent="0.2">
      <c r="A4" s="26"/>
      <c r="B4" s="27"/>
      <c r="C4" s="30"/>
      <c r="F4" s="12"/>
      <c r="G4" s="12"/>
      <c r="H4" s="12"/>
      <c r="I4" s="12"/>
    </row>
    <row r="5" spans="1:9" ht="15" x14ac:dyDescent="0.25">
      <c r="A5" s="26"/>
      <c r="B5" s="29" t="s">
        <v>63</v>
      </c>
      <c r="C5" s="29" t="s">
        <v>62</v>
      </c>
      <c r="D5" s="29" t="s">
        <v>64</v>
      </c>
      <c r="F5" s="27"/>
      <c r="G5" s="30"/>
      <c r="H5" s="30"/>
      <c r="I5" s="12"/>
    </row>
    <row r="6" spans="1:9" ht="15.75" thickBot="1" x14ac:dyDescent="0.3">
      <c r="A6" s="1"/>
      <c r="B6" s="28" t="s">
        <v>34</v>
      </c>
      <c r="C6" s="28" t="s">
        <v>34</v>
      </c>
      <c r="D6" s="28" t="s">
        <v>34</v>
      </c>
      <c r="F6" s="29"/>
      <c r="G6" s="29"/>
      <c r="H6" s="29"/>
      <c r="I6" s="12"/>
    </row>
    <row r="7" spans="1:9" ht="15" x14ac:dyDescent="0.25">
      <c r="A7" s="5" t="s">
        <v>20</v>
      </c>
      <c r="B7" s="16"/>
      <c r="C7" s="16"/>
      <c r="E7" s="16"/>
      <c r="I7" s="12"/>
    </row>
    <row r="8" spans="1:9" x14ac:dyDescent="0.2">
      <c r="A8" s="2" t="s">
        <v>2</v>
      </c>
      <c r="B8" s="85">
        <v>3083391</v>
      </c>
      <c r="C8" s="86">
        <v>2119399</v>
      </c>
      <c r="D8" s="80">
        <v>3265493.69</v>
      </c>
      <c r="I8" s="12"/>
    </row>
    <row r="9" spans="1:9" x14ac:dyDescent="0.2">
      <c r="A9" s="3" t="s">
        <v>3</v>
      </c>
      <c r="B9" s="85">
        <v>774675</v>
      </c>
      <c r="C9" s="86">
        <v>914776</v>
      </c>
      <c r="D9" s="80">
        <v>680601</v>
      </c>
      <c r="I9" s="12"/>
    </row>
    <row r="10" spans="1:9" x14ac:dyDescent="0.2">
      <c r="A10" s="3" t="s">
        <v>4</v>
      </c>
      <c r="B10" s="85">
        <v>1004684</v>
      </c>
      <c r="C10" s="86">
        <v>429236</v>
      </c>
      <c r="D10" s="80">
        <v>1072807</v>
      </c>
      <c r="I10" s="12"/>
    </row>
    <row r="11" spans="1:9" x14ac:dyDescent="0.2">
      <c r="A11" s="3" t="s">
        <v>24</v>
      </c>
      <c r="B11" s="87">
        <v>-5357</v>
      </c>
      <c r="C11" s="88">
        <v>-4874</v>
      </c>
      <c r="D11" s="78">
        <v>-5310</v>
      </c>
      <c r="I11" s="12"/>
    </row>
    <row r="12" spans="1:9" ht="15" x14ac:dyDescent="0.25">
      <c r="A12" s="3" t="s">
        <v>56</v>
      </c>
      <c r="B12" s="74">
        <f>SUM(B10:B11)</f>
        <v>999327</v>
      </c>
      <c r="C12" s="74">
        <f>C10+C11</f>
        <v>424362</v>
      </c>
      <c r="D12" s="74">
        <f>SUM(D10:D11)</f>
        <v>1067497</v>
      </c>
      <c r="I12" s="12"/>
    </row>
    <row r="13" spans="1:9" ht="15" x14ac:dyDescent="0.25">
      <c r="A13" s="5" t="s">
        <v>5</v>
      </c>
      <c r="B13" s="13">
        <f>B8+B9+B12</f>
        <v>4857393</v>
      </c>
      <c r="C13" s="13">
        <f>C8+C9+C12</f>
        <v>3458537</v>
      </c>
      <c r="D13" s="13">
        <f>D8+D9+D12</f>
        <v>5013591.6899999995</v>
      </c>
      <c r="I13" s="12"/>
    </row>
    <row r="14" spans="1:9" x14ac:dyDescent="0.2">
      <c r="A14" s="2" t="s">
        <v>23</v>
      </c>
      <c r="B14" s="82">
        <v>811329</v>
      </c>
      <c r="C14" s="76">
        <v>1192064</v>
      </c>
      <c r="D14" s="81">
        <v>802794</v>
      </c>
      <c r="I14" s="12"/>
    </row>
    <row r="15" spans="1:9" ht="32.25" customHeight="1" x14ac:dyDescent="0.2">
      <c r="A15" s="2" t="s">
        <v>22</v>
      </c>
      <c r="B15" s="85">
        <v>82282</v>
      </c>
      <c r="C15" s="86">
        <v>53401</v>
      </c>
      <c r="D15" s="80">
        <v>87493.54</v>
      </c>
      <c r="I15" s="12"/>
    </row>
    <row r="16" spans="1:9" ht="32.25" customHeight="1" x14ac:dyDescent="0.2">
      <c r="A16" s="2" t="s">
        <v>21</v>
      </c>
      <c r="B16" s="85">
        <v>290480</v>
      </c>
      <c r="C16" s="86">
        <v>354790</v>
      </c>
      <c r="D16" s="16">
        <v>307766</v>
      </c>
      <c r="I16" s="12"/>
    </row>
    <row r="17" spans="1:9" ht="14.25" customHeight="1" x14ac:dyDescent="0.2">
      <c r="A17" s="3" t="s">
        <v>24</v>
      </c>
      <c r="B17" s="87">
        <v>-5546</v>
      </c>
      <c r="C17" s="88">
        <v>-1987</v>
      </c>
      <c r="D17" s="89">
        <v>-3793</v>
      </c>
      <c r="I17" s="12"/>
    </row>
    <row r="18" spans="1:9" ht="15" customHeight="1" x14ac:dyDescent="0.25">
      <c r="A18" s="5" t="s">
        <v>25</v>
      </c>
      <c r="B18" s="13">
        <f>B16+B17</f>
        <v>284934</v>
      </c>
      <c r="C18" s="13">
        <f>C16+C17</f>
        <v>352803</v>
      </c>
      <c r="D18" s="13">
        <f>D16+D17</f>
        <v>303973</v>
      </c>
      <c r="I18" s="12"/>
    </row>
    <row r="19" spans="1:9" x14ac:dyDescent="0.2">
      <c r="A19" s="8" t="s">
        <v>26</v>
      </c>
      <c r="B19" s="85">
        <f>8448445-2433+13775-4152</f>
        <v>8455635</v>
      </c>
      <c r="C19" s="86">
        <f>7058566-3331+13775-4152</f>
        <v>7064858</v>
      </c>
      <c r="D19" s="16">
        <v>8440378</v>
      </c>
      <c r="I19" s="12"/>
    </row>
    <row r="20" spans="1:9" x14ac:dyDescent="0.2">
      <c r="A20" s="3" t="s">
        <v>24</v>
      </c>
      <c r="B20" s="87">
        <v>-401607</v>
      </c>
      <c r="C20" s="88">
        <v>-206504</v>
      </c>
      <c r="D20" s="89">
        <v>-394113</v>
      </c>
      <c r="I20" s="12"/>
    </row>
    <row r="21" spans="1:9" x14ac:dyDescent="0.2">
      <c r="A21" s="3" t="s">
        <v>58</v>
      </c>
      <c r="B21" s="87">
        <v>0</v>
      </c>
      <c r="C21" s="88">
        <v>0</v>
      </c>
      <c r="D21" s="89">
        <v>0</v>
      </c>
      <c r="I21" s="12"/>
    </row>
    <row r="22" spans="1:9" ht="15" x14ac:dyDescent="0.25">
      <c r="A22" s="9" t="s">
        <v>27</v>
      </c>
      <c r="B22" s="14">
        <f>B19+B20+B21</f>
        <v>8054028</v>
      </c>
      <c r="C22" s="14">
        <f>C19+C20</f>
        <v>6858354</v>
      </c>
      <c r="D22" s="14">
        <f>D19+D20+D21</f>
        <v>8046265</v>
      </c>
      <c r="I22" s="12"/>
    </row>
    <row r="23" spans="1:9" ht="15" x14ac:dyDescent="0.25">
      <c r="A23" s="9" t="s">
        <v>6</v>
      </c>
      <c r="B23" s="13">
        <f>B18+B22</f>
        <v>8338962</v>
      </c>
      <c r="C23" s="13">
        <f>C18+C22</f>
        <v>7211157</v>
      </c>
      <c r="D23" s="13">
        <f>D18+D22</f>
        <v>8350238</v>
      </c>
      <c r="I23" s="12"/>
    </row>
    <row r="24" spans="1:9" ht="57" x14ac:dyDescent="0.2">
      <c r="A24" s="2" t="s">
        <v>7</v>
      </c>
      <c r="B24" s="87">
        <v>89316</v>
      </c>
      <c r="C24" s="88">
        <v>0</v>
      </c>
      <c r="D24" s="78">
        <v>4526</v>
      </c>
      <c r="I24" s="12"/>
    </row>
    <row r="25" spans="1:9" x14ac:dyDescent="0.2">
      <c r="A25" s="10" t="s">
        <v>8</v>
      </c>
      <c r="B25" s="87">
        <v>0</v>
      </c>
      <c r="C25" s="88">
        <v>0</v>
      </c>
      <c r="D25" s="78">
        <v>0</v>
      </c>
      <c r="I25" s="12"/>
    </row>
    <row r="26" spans="1:9" x14ac:dyDescent="0.2">
      <c r="A26" s="3" t="s">
        <v>9</v>
      </c>
      <c r="B26" s="85">
        <v>682566</v>
      </c>
      <c r="C26" s="86">
        <v>555885</v>
      </c>
      <c r="D26" s="80">
        <v>545464</v>
      </c>
      <c r="I26" s="12"/>
    </row>
    <row r="27" spans="1:9" ht="13.5" customHeight="1" x14ac:dyDescent="0.2">
      <c r="A27" s="3" t="s">
        <v>10</v>
      </c>
      <c r="B27" s="85">
        <v>568078</v>
      </c>
      <c r="C27" s="86">
        <v>414952</v>
      </c>
      <c r="D27" s="80">
        <v>603668</v>
      </c>
      <c r="I27" s="12"/>
    </row>
    <row r="28" spans="1:9" ht="13.5" customHeight="1" x14ac:dyDescent="0.2">
      <c r="A28" s="2"/>
      <c r="B28" s="15"/>
      <c r="D28" s="25"/>
      <c r="I28" s="12"/>
    </row>
    <row r="29" spans="1:9" ht="15.75" thickBot="1" x14ac:dyDescent="0.3">
      <c r="A29" s="5" t="s">
        <v>11</v>
      </c>
      <c r="B29" s="19">
        <f>B13+B14+B15+B23+B24+B25+B26+B27</f>
        <v>15429926</v>
      </c>
      <c r="C29" s="19">
        <f>C13+C14+C15+C23+C24+C25+C26+C27</f>
        <v>12885996</v>
      </c>
      <c r="D29" s="19">
        <f>D13+D14+D15+D23+D24+D25+D26+D27</f>
        <v>15407775.23</v>
      </c>
      <c r="I29" s="12"/>
    </row>
    <row r="30" spans="1:9" ht="15.75" thickTop="1" x14ac:dyDescent="0.25">
      <c r="A30" s="5"/>
      <c r="B30" s="20"/>
      <c r="D30" s="25"/>
      <c r="I30" s="12"/>
    </row>
    <row r="31" spans="1:9" ht="15" x14ac:dyDescent="0.25">
      <c r="A31" s="5" t="s">
        <v>28</v>
      </c>
      <c r="B31" s="21"/>
      <c r="D31" s="25"/>
      <c r="I31" s="12"/>
    </row>
    <row r="32" spans="1:9" ht="18.75" x14ac:dyDescent="0.4">
      <c r="A32" s="2" t="s">
        <v>29</v>
      </c>
      <c r="B32" s="65"/>
      <c r="C32" s="16"/>
      <c r="D32" s="16"/>
      <c r="I32" s="12"/>
    </row>
    <row r="33" spans="1:9" ht="28.5" x14ac:dyDescent="0.2">
      <c r="A33" s="31" t="s">
        <v>30</v>
      </c>
      <c r="B33" s="86">
        <f>695602+18</f>
        <v>695620</v>
      </c>
      <c r="C33" s="86">
        <v>786548</v>
      </c>
      <c r="D33" s="80">
        <v>878595</v>
      </c>
      <c r="I33" s="12"/>
    </row>
    <row r="34" spans="1:9" x14ac:dyDescent="0.2">
      <c r="A34" s="3" t="s">
        <v>12</v>
      </c>
      <c r="B34" s="76">
        <f>10543659-18</f>
        <v>10543641</v>
      </c>
      <c r="C34" s="76">
        <v>8483131</v>
      </c>
      <c r="D34" s="82">
        <v>10460825</v>
      </c>
      <c r="I34" s="12"/>
    </row>
    <row r="35" spans="1:9" x14ac:dyDescent="0.2">
      <c r="A35" s="3" t="s">
        <v>13</v>
      </c>
      <c r="B35" s="85">
        <v>1423801</v>
      </c>
      <c r="C35" s="86">
        <v>1342362</v>
      </c>
      <c r="D35" s="80">
        <v>1427488</v>
      </c>
      <c r="I35" s="12"/>
    </row>
    <row r="36" spans="1:9" x14ac:dyDescent="0.2">
      <c r="A36" s="3" t="s">
        <v>14</v>
      </c>
      <c r="B36" s="85">
        <v>150</v>
      </c>
      <c r="C36" s="86">
        <v>1476</v>
      </c>
      <c r="D36" s="90">
        <v>0</v>
      </c>
      <c r="I36" s="12"/>
    </row>
    <row r="37" spans="1:9" x14ac:dyDescent="0.2">
      <c r="A37" s="3" t="s">
        <v>15</v>
      </c>
      <c r="B37" s="86">
        <f>14755+11070</f>
        <v>25825</v>
      </c>
      <c r="C37" s="86">
        <f>14455+11070</f>
        <v>25525</v>
      </c>
      <c r="D37" s="16">
        <v>25525</v>
      </c>
      <c r="I37" s="12"/>
    </row>
    <row r="38" spans="1:9" ht="57" x14ac:dyDescent="0.2">
      <c r="A38" s="2" t="s">
        <v>7</v>
      </c>
      <c r="B38" s="91">
        <v>215395</v>
      </c>
      <c r="C38" s="92">
        <v>21158</v>
      </c>
      <c r="D38" s="93">
        <v>106912</v>
      </c>
      <c r="I38" s="12"/>
    </row>
    <row r="39" spans="1:9" x14ac:dyDescent="0.2">
      <c r="A39" s="2" t="s">
        <v>57</v>
      </c>
      <c r="B39" s="91">
        <v>0</v>
      </c>
      <c r="C39" s="92">
        <v>0</v>
      </c>
      <c r="D39" s="93">
        <v>0</v>
      </c>
      <c r="I39" s="12"/>
    </row>
    <row r="40" spans="1:9" x14ac:dyDescent="0.2">
      <c r="A40" s="3" t="s">
        <v>16</v>
      </c>
      <c r="B40" s="85">
        <f>389592-6798</f>
        <v>382794</v>
      </c>
      <c r="C40" s="86">
        <f>311888-6666+4993</f>
        <v>310215</v>
      </c>
      <c r="D40" s="16">
        <v>389695</v>
      </c>
      <c r="I40" s="12"/>
    </row>
    <row r="41" spans="1:9" x14ac:dyDescent="0.2">
      <c r="A41" s="6"/>
      <c r="B41" s="75"/>
      <c r="C41" s="75"/>
      <c r="D41" s="75"/>
      <c r="I41" s="12"/>
    </row>
    <row r="42" spans="1:9" ht="15" x14ac:dyDescent="0.25">
      <c r="A42" s="5" t="s">
        <v>17</v>
      </c>
      <c r="B42" s="22">
        <f>SUM(B33:B40)</f>
        <v>13287226</v>
      </c>
      <c r="C42" s="22">
        <f>SUM(C33:C40)</f>
        <v>10970415</v>
      </c>
      <c r="D42" s="22">
        <f>SUM(D33:D40)</f>
        <v>13289040</v>
      </c>
      <c r="I42" s="12"/>
    </row>
    <row r="43" spans="1:9" x14ac:dyDescent="0.2">
      <c r="A43" s="2"/>
      <c r="B43" s="21"/>
      <c r="D43" s="25"/>
      <c r="I43" s="12"/>
    </row>
    <row r="44" spans="1:9" ht="12.75" customHeight="1" x14ac:dyDescent="0.25">
      <c r="A44" s="2" t="s">
        <v>1</v>
      </c>
      <c r="B44" s="66"/>
      <c r="C44" s="16"/>
      <c r="D44" s="16"/>
      <c r="I44" s="12"/>
    </row>
    <row r="45" spans="1:9" x14ac:dyDescent="0.2">
      <c r="A45" s="2" t="s">
        <v>31</v>
      </c>
      <c r="B45" s="85">
        <v>1734163</v>
      </c>
      <c r="C45" s="86">
        <v>1301658</v>
      </c>
      <c r="D45" s="80">
        <v>1734163</v>
      </c>
      <c r="I45" s="12"/>
    </row>
    <row r="46" spans="1:9" x14ac:dyDescent="0.2">
      <c r="A46" s="3" t="s">
        <v>18</v>
      </c>
      <c r="B46" s="91">
        <v>0</v>
      </c>
      <c r="C46" s="92">
        <v>0</v>
      </c>
      <c r="D46" s="94">
        <v>0</v>
      </c>
      <c r="I46" s="12"/>
    </row>
    <row r="47" spans="1:9" x14ac:dyDescent="0.2">
      <c r="A47" s="3" t="s">
        <v>19</v>
      </c>
      <c r="B47" s="95">
        <f>D47+'[1]осп МСФО'!B30</f>
        <v>408537</v>
      </c>
      <c r="C47" s="96">
        <f>576693+'[1]осп МСФО'!C30</f>
        <v>613923</v>
      </c>
      <c r="D47" s="77">
        <v>384572</v>
      </c>
      <c r="I47" s="12"/>
    </row>
    <row r="48" spans="1:9" x14ac:dyDescent="0.2">
      <c r="A48" s="2"/>
      <c r="B48" s="17"/>
      <c r="D48" s="25"/>
      <c r="I48" s="12"/>
    </row>
    <row r="49" spans="1:9" ht="15" x14ac:dyDescent="0.25">
      <c r="A49" s="7" t="s">
        <v>32</v>
      </c>
      <c r="B49" s="23">
        <f>SUM(B45:B47)</f>
        <v>2142700</v>
      </c>
      <c r="C49" s="23">
        <f>SUM(C45:C47)</f>
        <v>1915581</v>
      </c>
      <c r="D49" s="23">
        <f>SUM(D45:D47)</f>
        <v>2118735</v>
      </c>
      <c r="I49" s="12"/>
    </row>
    <row r="50" spans="1:9" ht="15" x14ac:dyDescent="0.25">
      <c r="A50" s="7"/>
      <c r="B50" s="23"/>
      <c r="D50" s="25"/>
      <c r="I50" s="12"/>
    </row>
    <row r="51" spans="1:9" ht="15.75" thickBot="1" x14ac:dyDescent="0.3">
      <c r="A51" s="11" t="s">
        <v>33</v>
      </c>
      <c r="B51" s="24">
        <f>B42+B49</f>
        <v>15429926</v>
      </c>
      <c r="C51" s="24">
        <f>C42+C49</f>
        <v>12885996</v>
      </c>
      <c r="D51" s="24">
        <f>D42+D49</f>
        <v>15407775</v>
      </c>
      <c r="I51" s="12"/>
    </row>
    <row r="52" spans="1:9" ht="15" thickTop="1" x14ac:dyDescent="0.2">
      <c r="F52" s="12"/>
      <c r="G52" s="12"/>
      <c r="H52" s="12"/>
      <c r="I52" s="12"/>
    </row>
    <row r="53" spans="1:9" ht="15" x14ac:dyDescent="0.25">
      <c r="A53" s="11"/>
      <c r="B53" s="23"/>
      <c r="C53" s="18"/>
      <c r="F53" s="12"/>
      <c r="G53" s="12"/>
      <c r="H53" s="12"/>
      <c r="I53" s="12"/>
    </row>
    <row r="54" spans="1:9" ht="15" x14ac:dyDescent="0.25">
      <c r="A54" s="11"/>
      <c r="B54" s="23"/>
      <c r="C54" s="18"/>
    </row>
    <row r="55" spans="1:9" ht="15" x14ac:dyDescent="0.25">
      <c r="A55" s="11"/>
      <c r="B55" s="23"/>
      <c r="C55" s="18"/>
    </row>
    <row r="56" spans="1:9" ht="15" x14ac:dyDescent="0.25">
      <c r="A56" s="11"/>
      <c r="B56" s="23"/>
      <c r="C56" s="18"/>
    </row>
    <row r="57" spans="1:9" x14ac:dyDescent="0.2">
      <c r="A57" s="2"/>
    </row>
    <row r="58" spans="1:9" x14ac:dyDescent="0.2">
      <c r="A58" s="12"/>
    </row>
    <row r="59" spans="1:9" x14ac:dyDescent="0.2">
      <c r="A59" s="3" t="s">
        <v>35</v>
      </c>
      <c r="C59" s="50" t="s">
        <v>0</v>
      </c>
    </row>
    <row r="60" spans="1:9" x14ac:dyDescent="0.2">
      <c r="C60" s="50"/>
    </row>
    <row r="61" spans="1:9" x14ac:dyDescent="0.2">
      <c r="C61" s="50"/>
    </row>
    <row r="62" spans="1:9" x14ac:dyDescent="0.2">
      <c r="A62" s="53" t="s">
        <v>59</v>
      </c>
      <c r="C62" s="97" t="s">
        <v>60</v>
      </c>
    </row>
    <row r="65" spans="1:4" x14ac:dyDescent="0.2">
      <c r="A65" s="3" t="s">
        <v>65</v>
      </c>
    </row>
    <row r="66" spans="1:4" x14ac:dyDescent="0.2">
      <c r="A66" s="3" t="s">
        <v>66</v>
      </c>
      <c r="B66" s="98">
        <v>-14460</v>
      </c>
      <c r="C66" s="98">
        <v>0</v>
      </c>
      <c r="D66" s="99">
        <v>-10735</v>
      </c>
    </row>
    <row r="67" spans="1:4" x14ac:dyDescent="0.2">
      <c r="A67" s="3" t="s">
        <v>67</v>
      </c>
      <c r="B67" s="98">
        <v>-502705</v>
      </c>
      <c r="C67" s="98">
        <v>-356557</v>
      </c>
      <c r="D67" s="98">
        <v>-484179</v>
      </c>
    </row>
    <row r="68" spans="1:4" x14ac:dyDescent="0.2">
      <c r="A68" s="3" t="s">
        <v>68</v>
      </c>
      <c r="B68" s="98">
        <v>8717</v>
      </c>
      <c r="C68" s="98">
        <v>8515</v>
      </c>
      <c r="D68" s="100">
        <v>8891</v>
      </c>
    </row>
  </sheetData>
  <mergeCells count="2">
    <mergeCell ref="A1:C1"/>
    <mergeCell ref="A2:C2"/>
  </mergeCells>
  <phoneticPr fontId="0" type="noConversion"/>
  <pageMargins left="0.74803149606299213" right="0.74803149606299213" top="0.98425196850393704" bottom="0" header="0.51181102362204722" footer="0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zoomScaleNormal="100" workbookViewId="0">
      <selection activeCell="F37" sqref="F37"/>
    </sheetView>
  </sheetViews>
  <sheetFormatPr defaultRowHeight="18" x14ac:dyDescent="0.25"/>
  <cols>
    <col min="1" max="1" width="55" style="33" customWidth="1"/>
    <col min="2" max="2" width="20.42578125" style="33" customWidth="1"/>
    <col min="3" max="3" width="23.5703125" style="33" customWidth="1"/>
    <col min="4" max="4" width="9.140625" style="33"/>
    <col min="5" max="5" width="11.5703125" style="33" bestFit="1" customWidth="1"/>
    <col min="6" max="6" width="20.42578125" style="33" customWidth="1"/>
    <col min="7" max="7" width="23.5703125" style="33" customWidth="1"/>
    <col min="8" max="8" width="24.5703125" style="33" customWidth="1"/>
    <col min="9" max="16384" width="9.140625" style="33"/>
  </cols>
  <sheetData>
    <row r="1" spans="1:10" x14ac:dyDescent="0.25">
      <c r="A1" s="54"/>
      <c r="B1" s="55"/>
      <c r="C1" s="55"/>
    </row>
    <row r="2" spans="1:10" x14ac:dyDescent="0.25">
      <c r="A2" s="56" t="s">
        <v>69</v>
      </c>
      <c r="B2" s="56"/>
      <c r="C2" s="56"/>
    </row>
    <row r="3" spans="1:10" x14ac:dyDescent="0.25">
      <c r="A3" s="51"/>
      <c r="B3" s="52"/>
      <c r="C3" s="52"/>
    </row>
    <row r="4" spans="1:10" ht="24.75" customHeight="1" x14ac:dyDescent="0.25">
      <c r="A4" s="26"/>
      <c r="B4" s="27"/>
      <c r="C4" s="30"/>
    </row>
    <row r="5" spans="1:10" x14ac:dyDescent="0.25">
      <c r="A5" s="32"/>
      <c r="B5" s="29" t="s">
        <v>63</v>
      </c>
      <c r="C5" s="29" t="s">
        <v>62</v>
      </c>
      <c r="E5" s="58"/>
      <c r="F5" s="58"/>
      <c r="G5" s="58"/>
      <c r="H5" s="58"/>
      <c r="I5" s="58"/>
      <c r="J5" s="58"/>
    </row>
    <row r="6" spans="1:10" ht="18.75" thickBot="1" x14ac:dyDescent="0.3">
      <c r="A6" s="32"/>
      <c r="B6" s="28" t="s">
        <v>34</v>
      </c>
      <c r="C6" s="28" t="s">
        <v>34</v>
      </c>
      <c r="E6" s="58"/>
      <c r="F6" s="58"/>
      <c r="G6" s="58"/>
      <c r="H6" s="58"/>
      <c r="I6" s="58"/>
      <c r="J6" s="58"/>
    </row>
    <row r="7" spans="1:10" x14ac:dyDescent="0.25">
      <c r="A7" s="3" t="s">
        <v>36</v>
      </c>
      <c r="B7" s="78">
        <v>123151</v>
      </c>
      <c r="C7" s="83">
        <f>109739+1149</f>
        <v>110888</v>
      </c>
      <c r="G7" s="59"/>
      <c r="H7" s="58"/>
      <c r="I7" s="58"/>
      <c r="J7" s="58"/>
    </row>
    <row r="8" spans="1:10" x14ac:dyDescent="0.25">
      <c r="A8" s="3" t="s">
        <v>37</v>
      </c>
      <c r="B8" s="78">
        <v>-29932</v>
      </c>
      <c r="C8" s="78">
        <v>-30458</v>
      </c>
      <c r="G8" s="60"/>
      <c r="H8" s="58"/>
      <c r="I8" s="58"/>
      <c r="J8" s="58"/>
    </row>
    <row r="9" spans="1:10" ht="28.5" x14ac:dyDescent="0.25">
      <c r="A9" s="35" t="s">
        <v>54</v>
      </c>
      <c r="B9" s="67">
        <f>SUM(B7:B8)</f>
        <v>93219</v>
      </c>
      <c r="C9" s="67">
        <f>SUM(C7:C8)</f>
        <v>80430</v>
      </c>
      <c r="G9" s="61"/>
      <c r="H9" s="58"/>
      <c r="I9" s="58"/>
      <c r="J9" s="58"/>
    </row>
    <row r="10" spans="1:10" ht="28.5" x14ac:dyDescent="0.25">
      <c r="A10" s="35" t="s">
        <v>53</v>
      </c>
      <c r="B10" s="83">
        <f>-9247+2946</f>
        <v>-6301</v>
      </c>
      <c r="C10" s="83">
        <f>28593-11138</f>
        <v>17455</v>
      </c>
      <c r="G10" s="57"/>
      <c r="H10" s="58"/>
      <c r="I10" s="58"/>
      <c r="J10" s="58"/>
    </row>
    <row r="11" spans="1:10" x14ac:dyDescent="0.25">
      <c r="A11" s="46" t="s">
        <v>38</v>
      </c>
      <c r="B11" s="37">
        <f>B9+B10</f>
        <v>86918</v>
      </c>
      <c r="C11" s="37">
        <f>C9+C10</f>
        <v>97885</v>
      </c>
      <c r="G11" s="45"/>
      <c r="H11" s="58"/>
      <c r="I11" s="58"/>
      <c r="J11" s="58"/>
    </row>
    <row r="12" spans="1:10" x14ac:dyDescent="0.25">
      <c r="A12" s="38"/>
      <c r="B12" s="3"/>
      <c r="C12" s="39"/>
      <c r="G12" s="39"/>
      <c r="H12" s="58"/>
      <c r="I12" s="58"/>
      <c r="J12" s="58"/>
    </row>
    <row r="13" spans="1:10" x14ac:dyDescent="0.25">
      <c r="A13" s="3" t="s">
        <v>39</v>
      </c>
      <c r="B13" s="78">
        <v>36242</v>
      </c>
      <c r="C13" s="78">
        <v>30068</v>
      </c>
      <c r="G13" s="60"/>
      <c r="H13" s="58"/>
      <c r="I13" s="58"/>
      <c r="J13" s="58"/>
    </row>
    <row r="14" spans="1:10" x14ac:dyDescent="0.25">
      <c r="A14" s="3" t="s">
        <v>40</v>
      </c>
      <c r="B14" s="78">
        <v>-27762</v>
      </c>
      <c r="C14" s="78">
        <v>-5369</v>
      </c>
      <c r="G14" s="63"/>
      <c r="H14" s="58"/>
      <c r="I14" s="58"/>
      <c r="J14" s="58"/>
    </row>
    <row r="15" spans="1:10" x14ac:dyDescent="0.25">
      <c r="A15" s="3" t="s">
        <v>41</v>
      </c>
      <c r="B15" s="78">
        <v>26191</v>
      </c>
      <c r="C15" s="78">
        <v>16811</v>
      </c>
      <c r="G15" s="63"/>
      <c r="H15" s="58"/>
      <c r="I15" s="58"/>
      <c r="J15" s="58"/>
    </row>
    <row r="16" spans="1:10" x14ac:dyDescent="0.25">
      <c r="A16" s="40" t="s">
        <v>51</v>
      </c>
      <c r="B16" s="78">
        <v>328</v>
      </c>
      <c r="C16" s="78">
        <v>117</v>
      </c>
      <c r="D16" s="34"/>
      <c r="G16" s="63"/>
      <c r="H16" s="58"/>
      <c r="I16" s="58"/>
      <c r="J16" s="58"/>
    </row>
    <row r="17" spans="1:10" ht="18.75" customHeight="1" x14ac:dyDescent="0.25">
      <c r="A17" s="36" t="s">
        <v>45</v>
      </c>
      <c r="B17" s="41">
        <f>SUM(B13:B16)</f>
        <v>34999</v>
      </c>
      <c r="C17" s="41">
        <f>SUM(C13:C16)</f>
        <v>41627</v>
      </c>
      <c r="G17" s="41"/>
      <c r="H17" s="58"/>
      <c r="I17" s="58"/>
      <c r="J17" s="58"/>
    </row>
    <row r="18" spans="1:10" x14ac:dyDescent="0.25">
      <c r="A18" s="36"/>
      <c r="B18" s="70"/>
      <c r="C18" s="68"/>
      <c r="G18" s="62"/>
      <c r="H18" s="58"/>
      <c r="I18" s="58"/>
      <c r="J18" s="58"/>
    </row>
    <row r="19" spans="1:10" x14ac:dyDescent="0.25">
      <c r="A19" s="3" t="s">
        <v>42</v>
      </c>
      <c r="B19" s="78">
        <f>B11+B17</f>
        <v>121917</v>
      </c>
      <c r="C19" s="78">
        <f>C11+C17</f>
        <v>139512</v>
      </c>
      <c r="G19" s="62"/>
      <c r="H19" s="58"/>
      <c r="I19" s="58"/>
      <c r="J19" s="58"/>
    </row>
    <row r="20" spans="1:10" ht="17.25" customHeight="1" x14ac:dyDescent="0.25">
      <c r="A20" s="42" t="s">
        <v>44</v>
      </c>
      <c r="B20" s="78">
        <f>-98391</f>
        <v>-98391</v>
      </c>
      <c r="C20" s="78">
        <v>-101030</v>
      </c>
      <c r="G20" s="63"/>
      <c r="H20" s="58"/>
      <c r="I20" s="58"/>
      <c r="J20" s="58"/>
    </row>
    <row r="21" spans="1:10" ht="18.75" thickBot="1" x14ac:dyDescent="0.3">
      <c r="A21" s="43" t="s">
        <v>50</v>
      </c>
      <c r="B21" s="71">
        <f>B19+B20</f>
        <v>23526</v>
      </c>
      <c r="C21" s="71">
        <f t="shared" ref="C21" si="0">C19+C20</f>
        <v>38482</v>
      </c>
      <c r="G21" s="61"/>
      <c r="H21" s="58"/>
      <c r="I21" s="58"/>
      <c r="J21" s="58"/>
    </row>
    <row r="22" spans="1:10" ht="18.75" thickTop="1" x14ac:dyDescent="0.25">
      <c r="B22" s="57"/>
      <c r="C22" s="57"/>
      <c r="G22" s="57"/>
      <c r="H22" s="58"/>
      <c r="I22" s="58"/>
      <c r="J22" s="58"/>
    </row>
    <row r="23" spans="1:10" ht="28.5" x14ac:dyDescent="0.25">
      <c r="A23" s="35" t="s">
        <v>52</v>
      </c>
      <c r="B23" s="83">
        <f>1468-(-174)+247</f>
        <v>1889</v>
      </c>
      <c r="C23" s="83">
        <f>-822-(-99)+504</f>
        <v>-219</v>
      </c>
      <c r="G23" s="57"/>
      <c r="H23" s="58"/>
      <c r="I23" s="58"/>
      <c r="J23" s="58"/>
    </row>
    <row r="24" spans="1:10" x14ac:dyDescent="0.25">
      <c r="A24" s="3"/>
      <c r="B24" s="69"/>
      <c r="C24" s="72"/>
      <c r="G24" s="64"/>
      <c r="H24" s="58"/>
      <c r="I24" s="58"/>
      <c r="J24" s="58"/>
    </row>
    <row r="25" spans="1:10" ht="18.75" thickBot="1" x14ac:dyDescent="0.3">
      <c r="A25" s="43" t="s">
        <v>46</v>
      </c>
      <c r="B25" s="44">
        <f>B21+B23</f>
        <v>25415</v>
      </c>
      <c r="C25" s="44">
        <f t="shared" ref="C25" si="1">C21+C23</f>
        <v>38263</v>
      </c>
      <c r="G25" s="45"/>
      <c r="H25" s="58"/>
      <c r="I25" s="58"/>
      <c r="J25" s="58"/>
    </row>
    <row r="26" spans="1:10" ht="18.75" thickTop="1" x14ac:dyDescent="0.25">
      <c r="A26" s="46"/>
      <c r="B26" s="45"/>
      <c r="C26" s="68"/>
      <c r="G26" s="62"/>
      <c r="H26" s="58"/>
      <c r="I26" s="58"/>
      <c r="J26" s="58"/>
    </row>
    <row r="27" spans="1:10" x14ac:dyDescent="0.25">
      <c r="A27" s="3" t="s">
        <v>43</v>
      </c>
      <c r="B27" s="79">
        <v>-1450</v>
      </c>
      <c r="C27" s="79">
        <v>-1033</v>
      </c>
      <c r="G27" s="49"/>
      <c r="H27" s="58"/>
      <c r="I27" s="58"/>
      <c r="J27" s="58"/>
    </row>
    <row r="28" spans="1:10" ht="18.75" thickBot="1" x14ac:dyDescent="0.3">
      <c r="A28" s="46" t="s">
        <v>47</v>
      </c>
      <c r="B28" s="73">
        <f>B27+B25</f>
        <v>23965</v>
      </c>
      <c r="C28" s="73">
        <f t="shared" ref="C28" si="2">C27+C25</f>
        <v>37230</v>
      </c>
      <c r="G28" s="47"/>
      <c r="H28" s="58"/>
      <c r="I28" s="58"/>
      <c r="J28" s="58"/>
    </row>
    <row r="29" spans="1:10" ht="18.75" thickTop="1" x14ac:dyDescent="0.25">
      <c r="A29" s="46"/>
      <c r="B29" s="47"/>
      <c r="C29" s="45"/>
      <c r="G29" s="45"/>
      <c r="H29" s="58"/>
      <c r="I29" s="58"/>
      <c r="J29" s="58"/>
    </row>
    <row r="30" spans="1:10" ht="18.75" thickBot="1" x14ac:dyDescent="0.3">
      <c r="A30" s="46" t="s">
        <v>48</v>
      </c>
      <c r="B30" s="73">
        <f>B28</f>
        <v>23965</v>
      </c>
      <c r="C30" s="73">
        <f>C28</f>
        <v>37230</v>
      </c>
      <c r="G30" s="47"/>
      <c r="H30" s="58"/>
      <c r="I30" s="58"/>
      <c r="J30" s="58"/>
    </row>
    <row r="31" spans="1:10" ht="18.75" thickTop="1" x14ac:dyDescent="0.25">
      <c r="A31" s="46" t="s">
        <v>49</v>
      </c>
      <c r="B31" s="48">
        <f>B30/346832573*1000</f>
        <v>6.9096739653688746E-2</v>
      </c>
      <c r="C31" s="48">
        <f>C30/260331650*1000</f>
        <v>0.1430098875799389</v>
      </c>
      <c r="G31" s="48"/>
      <c r="H31" s="58"/>
      <c r="I31" s="58"/>
      <c r="J31" s="58"/>
    </row>
    <row r="32" spans="1:10" x14ac:dyDescent="0.25">
      <c r="A32" s="3"/>
      <c r="B32" s="4"/>
      <c r="C32" s="32"/>
      <c r="E32" s="58"/>
      <c r="F32" s="58"/>
      <c r="G32" s="58"/>
      <c r="H32" s="58"/>
      <c r="I32" s="58"/>
      <c r="J32" s="58"/>
    </row>
    <row r="33" spans="1:10" x14ac:dyDescent="0.25">
      <c r="A33" s="3" t="s">
        <v>35</v>
      </c>
      <c r="B33" s="3"/>
      <c r="C33" s="50" t="s">
        <v>0</v>
      </c>
      <c r="E33" s="58"/>
      <c r="F33" s="58"/>
      <c r="G33" s="58"/>
      <c r="H33" s="58"/>
      <c r="I33" s="58"/>
      <c r="J33" s="58"/>
    </row>
    <row r="34" spans="1:10" x14ac:dyDescent="0.25">
      <c r="A34" s="3"/>
      <c r="B34" s="3"/>
      <c r="C34" s="50"/>
      <c r="E34" s="58"/>
      <c r="F34" s="58"/>
      <c r="G34" s="58"/>
      <c r="H34" s="58"/>
      <c r="I34" s="58"/>
      <c r="J34" s="58"/>
    </row>
    <row r="35" spans="1:10" x14ac:dyDescent="0.25">
      <c r="A35" s="3"/>
      <c r="B35" s="3"/>
      <c r="C35" s="50"/>
    </row>
    <row r="36" spans="1:10" x14ac:dyDescent="0.25">
      <c r="A36" s="53" t="s">
        <v>59</v>
      </c>
      <c r="B36" s="3"/>
      <c r="C36" s="50" t="s">
        <v>60</v>
      </c>
    </row>
    <row r="39" spans="1:10" x14ac:dyDescent="0.25">
      <c r="A39" s="3" t="s">
        <v>70</v>
      </c>
      <c r="B39" s="101">
        <v>11382</v>
      </c>
      <c r="C39" s="101">
        <v>7510</v>
      </c>
    </row>
    <row r="40" spans="1:10" x14ac:dyDescent="0.25">
      <c r="A40" s="3" t="s">
        <v>71</v>
      </c>
      <c r="B40" s="102">
        <v>3.28169868866382E-2</v>
      </c>
      <c r="C40" s="103">
        <v>2.8847817773981765E-2</v>
      </c>
    </row>
  </sheetData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офп</vt:lpstr>
      <vt:lpstr>осп</vt:lpstr>
      <vt:lpstr>осп!Область_печати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Kanybekova</dc:creator>
  <cp:lastModifiedBy>Нарбекова Мээрим Уланбековна</cp:lastModifiedBy>
  <cp:lastPrinted>2016-02-08T04:37:30Z</cp:lastPrinted>
  <dcterms:created xsi:type="dcterms:W3CDTF">1996-10-08T23:32:33Z</dcterms:created>
  <dcterms:modified xsi:type="dcterms:W3CDTF">2021-02-16T08:36:28Z</dcterms:modified>
</cp:coreProperties>
</file>